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codeName="ThisWorkbook"/>
  <mc:AlternateContent xmlns:mc="http://schemas.openxmlformats.org/markup-compatibility/2006">
    <mc:Choice Requires="x15">
      <x15ac:absPath xmlns:x15ac="http://schemas.microsoft.com/office/spreadsheetml/2010/11/ac" url="\\svgfile\課別共有\総務課\統計関係\統計書関係\統計書_2020年度（令和３年度)\"/>
    </mc:Choice>
  </mc:AlternateContent>
  <xr:revisionPtr revIDLastSave="0" documentId="13_ncr:1_{4D750D16-1946-428A-ABB2-2E705C2979D0}" xr6:coauthVersionLast="36" xr6:coauthVersionMax="36" xr10:uidLastSave="{00000000-0000-0000-0000-000000000000}"/>
  <bookViews>
    <workbookView xWindow="0" yWindow="0" windowWidth="20490" windowHeight="7500" xr2:uid="{00000000-000D-0000-FFFF-FFFF00000000}"/>
  </bookViews>
  <sheets>
    <sheet name="市域の変遷 " sheetId="80" r:id="rId1"/>
    <sheet name="地目別面積" sheetId="2" r:id="rId2"/>
    <sheet name="降水量" sheetId="3" r:id="rId3"/>
    <sheet name="人口" sheetId="4" r:id="rId4"/>
    <sheet name="人口(2)" sheetId="5" r:id="rId5"/>
    <sheet name="人口(3)" sheetId="75" r:id="rId6"/>
    <sheet name="人口(4)" sheetId="7" r:id="rId7"/>
    <sheet name="事業所" sheetId="77" r:id="rId8"/>
    <sheet name="事業所(2)" sheetId="78" r:id="rId9"/>
    <sheet name="事業所(3)" sheetId="79" r:id="rId10"/>
    <sheet name="農業" sheetId="11" r:id="rId11"/>
    <sheet name="農業(2)" sheetId="15" r:id="rId12"/>
    <sheet name="農業(3)" sheetId="13" r:id="rId13"/>
    <sheet name="農業(4)" sheetId="14" r:id="rId14"/>
    <sheet name="水産業" sheetId="16" r:id="rId15"/>
    <sheet name="水産業(2)" sheetId="17" r:id="rId16"/>
    <sheet name="製造業" sheetId="18" r:id="rId17"/>
    <sheet name="製造業(2)" sheetId="19" r:id="rId18"/>
    <sheet name="製造業(3)" sheetId="20" r:id="rId19"/>
    <sheet name="商業" sheetId="21" r:id="rId20"/>
    <sheet name="商業(2)" sheetId="22" r:id="rId21"/>
    <sheet name="商業(3)" sheetId="23" r:id="rId22"/>
    <sheet name="運輸" sheetId="24" r:id="rId23"/>
    <sheet name="運輸(2)" sheetId="25" r:id="rId24"/>
    <sheet name="通信" sheetId="26" r:id="rId25"/>
    <sheet name="水道" sheetId="64" r:id="rId26"/>
    <sheet name="建設" sheetId="65" r:id="rId27"/>
    <sheet name="建設(2)" sheetId="66" r:id="rId28"/>
    <sheet name="建設(3)" sheetId="67" r:id="rId29"/>
    <sheet name="教育" sheetId="68" r:id="rId30"/>
    <sheet name="教育(2)" sheetId="69" r:id="rId31"/>
    <sheet name="教育(3)" sheetId="70" r:id="rId32"/>
    <sheet name="教育(4)" sheetId="71" r:id="rId33"/>
    <sheet name="教育(5)" sheetId="76" r:id="rId34"/>
    <sheet name="教育(6)" sheetId="73" r:id="rId35"/>
    <sheet name="教育(7)" sheetId="74" r:id="rId36"/>
    <sheet name="文化" sheetId="40" r:id="rId37"/>
    <sheet name="文化(2)" sheetId="41" r:id="rId38"/>
    <sheet name="文化(3)" sheetId="42" r:id="rId39"/>
    <sheet name="文化(4)" sheetId="43" r:id="rId40"/>
    <sheet name="保健" sheetId="44" r:id="rId41"/>
    <sheet name="保健(2)" sheetId="45" r:id="rId42"/>
    <sheet name="保健(3)" sheetId="46" r:id="rId43"/>
    <sheet name="衛生" sheetId="47" r:id="rId44"/>
    <sheet name="衛生(2)" sheetId="48" r:id="rId45"/>
    <sheet name="衛生 (3)" sheetId="49" r:id="rId46"/>
    <sheet name="社会福祉" sheetId="50" r:id="rId47"/>
    <sheet name="社会福祉(2)" sheetId="51" r:id="rId48"/>
    <sheet name="社会福祉(3)" sheetId="81" r:id="rId49"/>
    <sheet name="社会保障" sheetId="52" r:id="rId50"/>
    <sheet name="社会保障(2)" sheetId="53" r:id="rId51"/>
    <sheet name="社会保障(3)" sheetId="54" r:id="rId52"/>
    <sheet name="消防" sheetId="55" r:id="rId53"/>
    <sheet name="警察" sheetId="56" r:id="rId54"/>
    <sheet name="警察(2)" sheetId="57" r:id="rId55"/>
    <sheet name="財政" sheetId="58" r:id="rId56"/>
    <sheet name="財政(2)" sheetId="59" r:id="rId57"/>
    <sheet name="財政(3)" sheetId="60" r:id="rId58"/>
    <sheet name="財政(4)" sheetId="61" r:id="rId59"/>
    <sheet name="選挙" sheetId="62" r:id="rId60"/>
    <sheet name="選挙(2)" sheetId="63" r:id="rId61"/>
  </sheets>
  <definedNames>
    <definedName name="_xlnm._FilterDatabase" localSheetId="3" hidden="1">人口!$A$1:$N$1</definedName>
    <definedName name="_xlnm.Print_Area" localSheetId="22">運輸!$A$1:$E$50</definedName>
    <definedName name="_xlnm.Print_Area" localSheetId="23">'運輸(2)'!$A$1:$K$26</definedName>
    <definedName name="_xlnm.Print_Area" localSheetId="43">衛生!$A$1:$K$42</definedName>
    <definedName name="_xlnm.Print_Area" localSheetId="45">'衛生 (3)'!$A$1:$F$23</definedName>
    <definedName name="_xlnm.Print_Area" localSheetId="44">'衛生(2)'!$A$1:$F$16</definedName>
    <definedName name="_xlnm.Print_Area" localSheetId="29">教育!$A$1:$K$18</definedName>
    <definedName name="_xlnm.Print_Area" localSheetId="30">'教育(2)'!$A$1:$AA$31</definedName>
    <definedName name="_xlnm.Print_Area" localSheetId="31">'教育(3)'!$A$1:$AA$29</definedName>
    <definedName name="_xlnm.Print_Area" localSheetId="32">'教育(4)'!$A$1:$V$34</definedName>
    <definedName name="_xlnm.Print_Area" localSheetId="33">'教育(5)'!$A$1:$W$18</definedName>
    <definedName name="_xlnm.Print_Area" localSheetId="34">'教育(6)'!$A$1:$K$40</definedName>
    <definedName name="_xlnm.Print_Area" localSheetId="35">'教育(7)'!$A$1:$K$48</definedName>
    <definedName name="_xlnm.Print_Area" localSheetId="53">警察!$A$1:$AD$29</definedName>
    <definedName name="_xlnm.Print_Area" localSheetId="54">'警察(2)'!$A$1:$P$17</definedName>
    <definedName name="_xlnm.Print_Area" localSheetId="56">'財政(2)'!$A$1:$F$30</definedName>
    <definedName name="_xlnm.Print_Area" localSheetId="0">'市域の変遷 '!$A$1:$P$73</definedName>
    <definedName name="_xlnm.Print_Area" localSheetId="7">事業所!$A$1:$I$31</definedName>
    <definedName name="_xlnm.Print_Area" localSheetId="8">'事業所(2)'!$A$1:$X$115</definedName>
    <definedName name="_xlnm.Print_Area" localSheetId="47">'社会福祉(2)'!$A$1:$O$27</definedName>
    <definedName name="_xlnm.Print_Area" localSheetId="48">'社会福祉(3)'!$A$1:$Q$25</definedName>
    <definedName name="_xlnm.Print_Area" localSheetId="49">社会保障!$A$1:$P$27</definedName>
    <definedName name="_xlnm.Print_Area" localSheetId="50">'社会保障(2)'!$A$1:$N$34</definedName>
    <definedName name="_xlnm.Print_Area" localSheetId="51">'社会保障(3)'!$A$1:$R$25</definedName>
    <definedName name="_xlnm.Print_Area" localSheetId="19">商業!$A$1:$M$27</definedName>
    <definedName name="_xlnm.Print_Area" localSheetId="20">'商業(2)'!$A$1:$M$39</definedName>
    <definedName name="_xlnm.Print_Area" localSheetId="21">'商業(3)'!$A$1:$M$41</definedName>
    <definedName name="_xlnm.Print_Area" localSheetId="52">消防!$A$1:$L$39</definedName>
    <definedName name="_xlnm.Print_Area" localSheetId="3">人口!$A$1:$M$156</definedName>
    <definedName name="_xlnm.Print_Area" localSheetId="4">'人口(2)'!$A$1:$K$32</definedName>
    <definedName name="_xlnm.Print_Area" localSheetId="5">'人口(3)'!$A$1:$R$48</definedName>
    <definedName name="_xlnm.Print_Area" localSheetId="6">'人口(4)'!$A$1:$Y$97</definedName>
    <definedName name="_xlnm.Print_Area" localSheetId="25">水道!$A$1:$G$40</definedName>
    <definedName name="_xlnm.Print_Area" localSheetId="16">製造業!$A$1:$R$17</definedName>
    <definedName name="_xlnm.Print_Area" localSheetId="17">'製造業(2)'!$A$1:$N$25</definedName>
    <definedName name="_xlnm.Print_Area" localSheetId="18">'製造業(3)'!$A$1:$N$28</definedName>
    <definedName name="_xlnm.Print_Area" localSheetId="59">選挙!$A$1:$I$37</definedName>
    <definedName name="_xlnm.Print_Area" localSheetId="60">'選挙(2)'!$A$1:$J$40</definedName>
    <definedName name="_xlnm.Print_Area" localSheetId="1">地目別面積!$A$1:$I$60</definedName>
    <definedName name="_xlnm.Print_Area" localSheetId="24">通信!$A$1:$J$27</definedName>
    <definedName name="_xlnm.Print_Area" localSheetId="12">'農業(3)'!$A$1:$S$31</definedName>
    <definedName name="_xlnm.Print_Area" localSheetId="13">'農業(4)'!$A$1:$G$61</definedName>
    <definedName name="_xlnm.Print_Area" localSheetId="36">文化!$A$1:$M$24</definedName>
    <definedName name="_xlnm.Print_Area" localSheetId="37">'文化(2)'!$A$1:$R$26</definedName>
    <definedName name="_xlnm.Print_Area" localSheetId="38">'文化(3)'!$A$1:$V$27</definedName>
    <definedName name="_xlnm.Print_Area" localSheetId="39">'文化(4)'!$A$1:$P$29</definedName>
    <definedName name="_xlnm.Print_Area" localSheetId="40">保健!$A$1:$O$28</definedName>
    <definedName name="_xlnm.Print_Area" localSheetId="41">'保健(2)'!$A$1:$P$24</definedName>
    <definedName name="_xlnm.Print_Area" localSheetId="42">'保健(3)'!$A$1:$R$29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4" i="41" l="1"/>
  <c r="R23" i="41"/>
  <c r="R22" i="41"/>
  <c r="R21" i="41"/>
  <c r="R25" i="41"/>
  <c r="H13" i="41"/>
  <c r="G13" i="41"/>
  <c r="F13" i="41"/>
  <c r="C13" i="41"/>
  <c r="D13" i="41"/>
  <c r="D6" i="19" l="1"/>
  <c r="C6" i="19"/>
  <c r="E24" i="19" l="1"/>
  <c r="E23" i="19"/>
  <c r="E22" i="19"/>
  <c r="E21" i="19"/>
  <c r="E20" i="19"/>
  <c r="E19" i="19"/>
  <c r="E18" i="19"/>
  <c r="E17" i="19"/>
  <c r="E16" i="19"/>
  <c r="E15" i="19"/>
  <c r="E14" i="19"/>
  <c r="E13" i="19"/>
  <c r="E12" i="19"/>
  <c r="E11" i="19"/>
  <c r="E10" i="19"/>
  <c r="E9" i="19"/>
  <c r="E8" i="19"/>
  <c r="E7" i="19"/>
  <c r="E6" i="19"/>
  <c r="D21" i="65" l="1"/>
  <c r="D20" i="65"/>
  <c r="D19" i="65"/>
  <c r="D18" i="65"/>
  <c r="D22" i="65"/>
  <c r="D8" i="66" l="1"/>
  <c r="C8" i="66"/>
  <c r="E20" i="66"/>
  <c r="C20" i="66"/>
  <c r="L58" i="78" l="1"/>
  <c r="A58" i="78"/>
  <c r="O1" i="75" l="1"/>
  <c r="A105" i="4"/>
  <c r="N50" i="7"/>
  <c r="A50" i="7"/>
  <c r="T50" i="7"/>
  <c r="H50" i="7"/>
  <c r="T1" i="7"/>
  <c r="C22" i="51" l="1"/>
  <c r="C21" i="51"/>
  <c r="C20" i="51"/>
  <c r="C19" i="51"/>
  <c r="C18" i="51"/>
  <c r="O24" i="81" l="1"/>
  <c r="O23" i="81"/>
  <c r="O22" i="81"/>
  <c r="O21" i="81"/>
  <c r="O20" i="81"/>
  <c r="Q13" i="81"/>
  <c r="Q12" i="81"/>
  <c r="Q11" i="81"/>
  <c r="Q10" i="81"/>
  <c r="Q9" i="81"/>
  <c r="Q8" i="81"/>
  <c r="Q7" i="81"/>
  <c r="Q6" i="81"/>
  <c r="Q5" i="81"/>
  <c r="Q4" i="81"/>
  <c r="B27" i="13" l="1"/>
  <c r="B26" i="13"/>
  <c r="B23" i="13"/>
  <c r="B22" i="13"/>
  <c r="L29" i="13"/>
  <c r="L28" i="13"/>
  <c r="L27" i="13"/>
  <c r="L26" i="13"/>
  <c r="L25" i="13"/>
  <c r="L24" i="13"/>
  <c r="L23" i="13"/>
  <c r="L22" i="13"/>
  <c r="L21" i="13"/>
  <c r="D29" i="13"/>
  <c r="B29" i="13" s="1"/>
  <c r="D28" i="13"/>
  <c r="B28" i="13" s="1"/>
  <c r="D27" i="13"/>
  <c r="D26" i="13"/>
  <c r="D25" i="13"/>
  <c r="B25" i="13" s="1"/>
  <c r="D24" i="13"/>
  <c r="B24" i="13" s="1"/>
  <c r="D23" i="13"/>
  <c r="D22" i="13"/>
  <c r="D21" i="13"/>
  <c r="B21" i="13" s="1"/>
  <c r="L20" i="13" l="1"/>
  <c r="D20" i="13"/>
  <c r="B20" i="13" s="1"/>
  <c r="C12" i="15"/>
  <c r="C11" i="15"/>
  <c r="C10" i="15"/>
  <c r="C9" i="15"/>
  <c r="C8" i="15"/>
  <c r="C7" i="15"/>
  <c r="C6" i="15"/>
  <c r="C5" i="15"/>
  <c r="C4" i="15"/>
  <c r="C3" i="15"/>
  <c r="F13" i="11"/>
  <c r="F12" i="11"/>
  <c r="F9" i="11"/>
  <c r="F8" i="11"/>
  <c r="F5" i="11"/>
  <c r="H14" i="11"/>
  <c r="F14" i="11" s="1"/>
  <c r="H13" i="11"/>
  <c r="H12" i="11"/>
  <c r="H11" i="11"/>
  <c r="F11" i="11" s="1"/>
  <c r="H10" i="11"/>
  <c r="F10" i="11" s="1"/>
  <c r="H9" i="11"/>
  <c r="H8" i="11"/>
  <c r="H7" i="11"/>
  <c r="F7" i="11" s="1"/>
  <c r="H6" i="11"/>
  <c r="F6" i="11" s="1"/>
  <c r="H5" i="11"/>
  <c r="C27" i="15"/>
  <c r="C26" i="15"/>
  <c r="C25" i="15"/>
  <c r="C24" i="15"/>
  <c r="C23" i="15"/>
  <c r="C22" i="15"/>
  <c r="C21" i="15"/>
  <c r="C20" i="15"/>
  <c r="C19" i="15"/>
  <c r="C18" i="15"/>
  <c r="R4" i="79" l="1"/>
  <c r="Q4" i="79"/>
  <c r="P4" i="79"/>
  <c r="O4" i="79"/>
  <c r="L4" i="79"/>
  <c r="K4" i="79"/>
  <c r="J4" i="79"/>
  <c r="I4" i="79"/>
  <c r="G4" i="79"/>
  <c r="F4" i="79"/>
  <c r="E4" i="79"/>
  <c r="D4" i="79"/>
  <c r="N114" i="78"/>
  <c r="M114" i="78"/>
  <c r="L114" i="78"/>
  <c r="E114" i="78"/>
  <c r="D114" i="78"/>
  <c r="N113" i="78"/>
  <c r="M113" i="78"/>
  <c r="L113" i="78"/>
  <c r="E113" i="78"/>
  <c r="D113" i="78"/>
  <c r="N112" i="78"/>
  <c r="M112" i="78"/>
  <c r="L112" i="78"/>
  <c r="E112" i="78"/>
  <c r="D112" i="78"/>
  <c r="N111" i="78"/>
  <c r="M111" i="78"/>
  <c r="L111" i="78"/>
  <c r="E111" i="78"/>
  <c r="D111" i="78"/>
  <c r="N110" i="78"/>
  <c r="M110" i="78"/>
  <c r="L110" i="78"/>
  <c r="E110" i="78"/>
  <c r="D110" i="78"/>
  <c r="N109" i="78"/>
  <c r="M109" i="78"/>
  <c r="L109" i="78"/>
  <c r="E109" i="78"/>
  <c r="D109" i="78"/>
  <c r="N108" i="78"/>
  <c r="M108" i="78"/>
  <c r="L108" i="78"/>
  <c r="E108" i="78"/>
  <c r="D108" i="78"/>
  <c r="N107" i="78"/>
  <c r="M107" i="78"/>
  <c r="L107" i="78"/>
  <c r="E107" i="78"/>
  <c r="D107" i="78"/>
  <c r="M106" i="78"/>
  <c r="L106" i="78"/>
  <c r="E106" i="78"/>
  <c r="D106" i="78"/>
  <c r="N105" i="78"/>
  <c r="M105" i="78"/>
  <c r="L105" i="78"/>
  <c r="E105" i="78"/>
  <c r="D105" i="78"/>
  <c r="N104" i="78"/>
  <c r="M104" i="78"/>
  <c r="L104" i="78"/>
  <c r="E104" i="78"/>
  <c r="D104" i="78"/>
  <c r="W103" i="78"/>
  <c r="T103" i="78"/>
  <c r="S103" i="78"/>
  <c r="R103" i="78"/>
  <c r="Q103" i="78"/>
  <c r="M103" i="78"/>
  <c r="L103" i="78"/>
  <c r="E103" i="78"/>
  <c r="N102" i="78"/>
  <c r="M102" i="78"/>
  <c r="L102" i="78"/>
  <c r="E102" i="78"/>
  <c r="D102" i="78"/>
  <c r="N101" i="78"/>
  <c r="M101" i="78"/>
  <c r="L101" i="78"/>
  <c r="E101" i="78"/>
  <c r="D101" i="78"/>
  <c r="N100" i="78"/>
  <c r="M100" i="78"/>
  <c r="L100" i="78"/>
  <c r="E100" i="78"/>
  <c r="D100" i="78"/>
  <c r="W99" i="78"/>
  <c r="M99" i="78"/>
  <c r="L99" i="78"/>
  <c r="E99" i="78"/>
  <c r="D99" i="78"/>
  <c r="N98" i="78"/>
  <c r="M98" i="78"/>
  <c r="L98" i="78"/>
  <c r="E98" i="78"/>
  <c r="D98" i="78"/>
  <c r="N97" i="78"/>
  <c r="M97" i="78"/>
  <c r="L97" i="78"/>
  <c r="E97" i="78"/>
  <c r="D97" i="78"/>
  <c r="W96" i="78"/>
  <c r="V96" i="78"/>
  <c r="U96" i="78"/>
  <c r="M96" i="78"/>
  <c r="L96" i="78"/>
  <c r="E96" i="78"/>
  <c r="N95" i="78"/>
  <c r="M95" i="78"/>
  <c r="L95" i="78"/>
  <c r="E95" i="78"/>
  <c r="D95" i="78"/>
  <c r="N94" i="78"/>
  <c r="M94" i="78"/>
  <c r="L94" i="78"/>
  <c r="E94" i="78"/>
  <c r="D94" i="78"/>
  <c r="N93" i="78"/>
  <c r="M93" i="78"/>
  <c r="L93" i="78"/>
  <c r="E93" i="78"/>
  <c r="D93" i="78"/>
  <c r="M92" i="78"/>
  <c r="L92" i="78"/>
  <c r="E92" i="78"/>
  <c r="D92" i="78"/>
  <c r="N91" i="78"/>
  <c r="M91" i="78"/>
  <c r="L91" i="78"/>
  <c r="E91" i="78"/>
  <c r="D91" i="78"/>
  <c r="N90" i="78"/>
  <c r="M90" i="78"/>
  <c r="L90" i="78"/>
  <c r="E90" i="78"/>
  <c r="D90" i="78"/>
  <c r="N89" i="78"/>
  <c r="M89" i="78"/>
  <c r="L89" i="78"/>
  <c r="E89" i="78"/>
  <c r="D89" i="78"/>
  <c r="W88" i="78"/>
  <c r="V88" i="78"/>
  <c r="U88" i="78"/>
  <c r="M88" i="78"/>
  <c r="L88" i="78"/>
  <c r="E88" i="78"/>
  <c r="D88" i="78"/>
  <c r="N87" i="78"/>
  <c r="M87" i="78"/>
  <c r="L87" i="78"/>
  <c r="E87" i="78"/>
  <c r="D87" i="78"/>
  <c r="N86" i="78"/>
  <c r="M86" i="78"/>
  <c r="L86" i="78"/>
  <c r="E86" i="78"/>
  <c r="D86" i="78"/>
  <c r="N85" i="78"/>
  <c r="M85" i="78"/>
  <c r="L85" i="78"/>
  <c r="E85" i="78"/>
  <c r="D85" i="78"/>
  <c r="W84" i="78"/>
  <c r="V84" i="78"/>
  <c r="U84" i="78"/>
  <c r="T84" i="78"/>
  <c r="E84" i="78" s="1"/>
  <c r="S84" i="78"/>
  <c r="D84" i="78" s="1"/>
  <c r="P84" i="78"/>
  <c r="O84" i="78"/>
  <c r="M84" i="78"/>
  <c r="L84" i="78"/>
  <c r="N83" i="78"/>
  <c r="M83" i="78"/>
  <c r="L83" i="78"/>
  <c r="E83" i="78"/>
  <c r="D83" i="78"/>
  <c r="N82" i="78"/>
  <c r="M82" i="78"/>
  <c r="L82" i="78"/>
  <c r="E82" i="78"/>
  <c r="D82" i="78"/>
  <c r="N81" i="78"/>
  <c r="M81" i="78"/>
  <c r="L81" i="78"/>
  <c r="E81" i="78"/>
  <c r="D81" i="78"/>
  <c r="V80" i="78"/>
  <c r="U80" i="78"/>
  <c r="T80" i="78"/>
  <c r="S80" i="78"/>
  <c r="M80" i="78"/>
  <c r="L80" i="78"/>
  <c r="E80" i="78"/>
  <c r="N79" i="78"/>
  <c r="M79" i="78"/>
  <c r="L79" i="78"/>
  <c r="E79" i="78"/>
  <c r="D79" i="78"/>
  <c r="N78" i="78"/>
  <c r="M78" i="78"/>
  <c r="L78" i="78"/>
  <c r="E78" i="78"/>
  <c r="D78" i="78"/>
  <c r="N77" i="78"/>
  <c r="M77" i="78"/>
  <c r="L77" i="78"/>
  <c r="E77" i="78"/>
  <c r="D77" i="78"/>
  <c r="N76" i="78"/>
  <c r="M76" i="78"/>
  <c r="L76" i="78"/>
  <c r="E76" i="78"/>
  <c r="D76" i="78"/>
  <c r="N75" i="78"/>
  <c r="M75" i="78"/>
  <c r="L75" i="78"/>
  <c r="E75" i="78"/>
  <c r="D75" i="78"/>
  <c r="W74" i="78"/>
  <c r="V74" i="78"/>
  <c r="U74" i="78"/>
  <c r="D74" i="78" s="1"/>
  <c r="M74" i="78"/>
  <c r="L74" i="78"/>
  <c r="E74" i="78"/>
  <c r="N73" i="78"/>
  <c r="M73" i="78"/>
  <c r="L73" i="78"/>
  <c r="E73" i="78"/>
  <c r="D73" i="78"/>
  <c r="N72" i="78"/>
  <c r="M72" i="78"/>
  <c r="L72" i="78"/>
  <c r="E72" i="78"/>
  <c r="D72" i="78"/>
  <c r="N71" i="78"/>
  <c r="M71" i="78"/>
  <c r="L71" i="78"/>
  <c r="E71" i="78"/>
  <c r="D71" i="78"/>
  <c r="N70" i="78"/>
  <c r="M70" i="78"/>
  <c r="L70" i="78"/>
  <c r="E70" i="78"/>
  <c r="D70" i="78"/>
  <c r="N69" i="78"/>
  <c r="M69" i="78"/>
  <c r="L69" i="78"/>
  <c r="E69" i="78"/>
  <c r="D69" i="78"/>
  <c r="N68" i="78"/>
  <c r="M68" i="78"/>
  <c r="L68" i="78"/>
  <c r="E68" i="78"/>
  <c r="D68" i="78"/>
  <c r="N67" i="78"/>
  <c r="M67" i="78"/>
  <c r="L67" i="78"/>
  <c r="E67" i="78"/>
  <c r="D67" i="78"/>
  <c r="N66" i="78"/>
  <c r="M66" i="78"/>
  <c r="L66" i="78"/>
  <c r="E66" i="78"/>
  <c r="D66" i="78"/>
  <c r="N65" i="78"/>
  <c r="M65" i="78"/>
  <c r="L65" i="78"/>
  <c r="E65" i="78"/>
  <c r="D65" i="78"/>
  <c r="N64" i="78"/>
  <c r="M64" i="78"/>
  <c r="L64" i="78"/>
  <c r="E64" i="78"/>
  <c r="D64" i="78"/>
  <c r="N63" i="78"/>
  <c r="M63" i="78"/>
  <c r="L63" i="78"/>
  <c r="E63" i="78"/>
  <c r="D63" i="78"/>
  <c r="M62" i="78"/>
  <c r="L62" i="78"/>
  <c r="E62" i="78"/>
  <c r="D62" i="78"/>
  <c r="N48" i="78"/>
  <c r="M48" i="78"/>
  <c r="L48" i="78"/>
  <c r="E48" i="78"/>
  <c r="D48" i="78"/>
  <c r="N47" i="78"/>
  <c r="M47" i="78"/>
  <c r="L47" i="78"/>
  <c r="E47" i="78"/>
  <c r="D47" i="78"/>
  <c r="N46" i="78"/>
  <c r="M46" i="78"/>
  <c r="L46" i="78"/>
  <c r="E46" i="78"/>
  <c r="D46" i="78"/>
  <c r="N45" i="78"/>
  <c r="M45" i="78"/>
  <c r="L45" i="78"/>
  <c r="E45" i="78"/>
  <c r="D45" i="78"/>
  <c r="N44" i="78"/>
  <c r="M44" i="78"/>
  <c r="L44" i="78"/>
  <c r="E44" i="78"/>
  <c r="D44" i="78"/>
  <c r="N43" i="78"/>
  <c r="M43" i="78"/>
  <c r="L43" i="78"/>
  <c r="E43" i="78"/>
  <c r="D43" i="78"/>
  <c r="M42" i="78"/>
  <c r="L42" i="78"/>
  <c r="E42" i="78"/>
  <c r="D42" i="78"/>
  <c r="N41" i="78"/>
  <c r="M41" i="78"/>
  <c r="L41" i="78"/>
  <c r="E41" i="78"/>
  <c r="D41" i="78"/>
  <c r="N40" i="78"/>
  <c r="M40" i="78"/>
  <c r="L40" i="78"/>
  <c r="E40" i="78"/>
  <c r="D40" i="78"/>
  <c r="N39" i="78"/>
  <c r="M39" i="78"/>
  <c r="L39" i="78"/>
  <c r="E39" i="78"/>
  <c r="D39" i="78"/>
  <c r="N38" i="78"/>
  <c r="M38" i="78"/>
  <c r="L38" i="78"/>
  <c r="E38" i="78"/>
  <c r="D38" i="78"/>
  <c r="W37" i="78"/>
  <c r="V37" i="78"/>
  <c r="U37" i="78"/>
  <c r="T37" i="78"/>
  <c r="S37" i="78"/>
  <c r="R37" i="78"/>
  <c r="Q37" i="78"/>
  <c r="D37" i="78" s="1"/>
  <c r="P37" i="78"/>
  <c r="O37" i="78"/>
  <c r="M37" i="78"/>
  <c r="L37" i="78"/>
  <c r="E37" i="78"/>
  <c r="N36" i="78"/>
  <c r="M36" i="78"/>
  <c r="L36" i="78"/>
  <c r="E36" i="78"/>
  <c r="D36" i="78"/>
  <c r="W35" i="78"/>
  <c r="V35" i="78"/>
  <c r="U35" i="78"/>
  <c r="T35" i="78"/>
  <c r="S35" i="78"/>
  <c r="R35" i="78"/>
  <c r="E35" i="78" s="1"/>
  <c r="Q35" i="78"/>
  <c r="D35" i="78" s="1"/>
  <c r="P35" i="78"/>
  <c r="O35" i="78"/>
  <c r="M35" i="78"/>
  <c r="L35" i="78"/>
  <c r="N34" i="78"/>
  <c r="M34" i="78"/>
  <c r="L34" i="78"/>
  <c r="E34" i="78"/>
  <c r="D34" i="78"/>
  <c r="N33" i="78"/>
  <c r="M33" i="78"/>
  <c r="L33" i="78"/>
  <c r="E33" i="78"/>
  <c r="D33" i="78"/>
  <c r="N32" i="78"/>
  <c r="M32" i="78"/>
  <c r="L32" i="78"/>
  <c r="E32" i="78"/>
  <c r="D32" i="78"/>
  <c r="N31" i="78"/>
  <c r="M31" i="78"/>
  <c r="L31" i="78"/>
  <c r="E31" i="78"/>
  <c r="D31" i="78"/>
  <c r="N30" i="78"/>
  <c r="M30" i="78"/>
  <c r="L30" i="78"/>
  <c r="E30" i="78"/>
  <c r="D30" i="78"/>
  <c r="N29" i="78"/>
  <c r="M29" i="78"/>
  <c r="L29" i="78"/>
  <c r="E29" i="78"/>
  <c r="D29" i="78"/>
  <c r="N28" i="78"/>
  <c r="M28" i="78"/>
  <c r="L28" i="78"/>
  <c r="E28" i="78"/>
  <c r="D28" i="78"/>
  <c r="N27" i="78"/>
  <c r="M27" i="78"/>
  <c r="L27" i="78"/>
  <c r="E27" i="78"/>
  <c r="D27" i="78"/>
  <c r="N26" i="78"/>
  <c r="M26" i="78"/>
  <c r="L26" i="78"/>
  <c r="E26" i="78"/>
  <c r="D26" i="78"/>
  <c r="N25" i="78"/>
  <c r="M25" i="78"/>
  <c r="L25" i="78"/>
  <c r="E25" i="78"/>
  <c r="D25" i="78"/>
  <c r="N24" i="78"/>
  <c r="M24" i="78"/>
  <c r="L24" i="78"/>
  <c r="E24" i="78"/>
  <c r="D24" i="78"/>
  <c r="N23" i="78"/>
  <c r="M23" i="78"/>
  <c r="L23" i="78"/>
  <c r="E23" i="78"/>
  <c r="D23" i="78"/>
  <c r="N22" i="78"/>
  <c r="M22" i="78"/>
  <c r="L22" i="78"/>
  <c r="E22" i="78"/>
  <c r="D22" i="78"/>
  <c r="N21" i="78"/>
  <c r="M21" i="78"/>
  <c r="L21" i="78"/>
  <c r="E21" i="78"/>
  <c r="D21" i="78"/>
  <c r="N20" i="78"/>
  <c r="M20" i="78"/>
  <c r="L20" i="78"/>
  <c r="E20" i="78"/>
  <c r="D20" i="78"/>
  <c r="N19" i="78"/>
  <c r="M19" i="78"/>
  <c r="L19" i="78"/>
  <c r="E19" i="78"/>
  <c r="D19" i="78"/>
  <c r="N18" i="78"/>
  <c r="M18" i="78"/>
  <c r="L18" i="78"/>
  <c r="E18" i="78"/>
  <c r="D18" i="78"/>
  <c r="N17" i="78"/>
  <c r="M17" i="78"/>
  <c r="L17" i="78"/>
  <c r="E17" i="78"/>
  <c r="D17" i="78"/>
  <c r="N16" i="78"/>
  <c r="M16" i="78"/>
  <c r="L16" i="78"/>
  <c r="N15" i="78"/>
  <c r="M15" i="78"/>
  <c r="L15" i="78"/>
  <c r="E15" i="78"/>
  <c r="D15" i="78"/>
  <c r="N14" i="78"/>
  <c r="M14" i="78"/>
  <c r="L14" i="78"/>
  <c r="E14" i="78"/>
  <c r="D14" i="78"/>
  <c r="N13" i="78"/>
  <c r="M13" i="78"/>
  <c r="L13" i="78"/>
  <c r="E13" i="78"/>
  <c r="D13" i="78"/>
  <c r="M12" i="78"/>
  <c r="L12" i="78"/>
  <c r="E12" i="78"/>
  <c r="D12" i="78"/>
  <c r="N11" i="78"/>
  <c r="M11" i="78"/>
  <c r="L11" i="78"/>
  <c r="E11" i="78"/>
  <c r="D11" i="78"/>
  <c r="N10" i="78"/>
  <c r="M10" i="78"/>
  <c r="L10" i="78"/>
  <c r="E10" i="78"/>
  <c r="D10" i="78"/>
  <c r="N9" i="78"/>
  <c r="M9" i="78"/>
  <c r="L9" i="78"/>
  <c r="E9" i="78"/>
  <c r="D9" i="78"/>
  <c r="V8" i="78"/>
  <c r="U8" i="78"/>
  <c r="M8" i="78"/>
  <c r="L8" i="78"/>
  <c r="E8" i="78"/>
  <c r="D8" i="78"/>
  <c r="N7" i="78"/>
  <c r="M7" i="78"/>
  <c r="L7" i="78"/>
  <c r="E7" i="78"/>
  <c r="D7" i="78"/>
  <c r="W6" i="78"/>
  <c r="V6" i="78"/>
  <c r="U6" i="78"/>
  <c r="T6" i="78"/>
  <c r="S6" i="78"/>
  <c r="R6" i="78"/>
  <c r="Q6" i="78"/>
  <c r="P6" i="78"/>
  <c r="O6" i="78"/>
  <c r="M6" i="78"/>
  <c r="L6" i="78"/>
  <c r="K6" i="78"/>
  <c r="E6" i="78" s="1"/>
  <c r="J6" i="78"/>
  <c r="D6" i="78"/>
  <c r="L5" i="78"/>
  <c r="E5" i="78"/>
  <c r="D5" i="78"/>
  <c r="I30" i="77"/>
  <c r="H30" i="77"/>
  <c r="F30" i="77"/>
  <c r="D30" i="77"/>
  <c r="I29" i="77"/>
  <c r="I28" i="77"/>
  <c r="I27" i="77"/>
  <c r="I26" i="77"/>
  <c r="I25" i="77"/>
  <c r="I24" i="77"/>
  <c r="I23" i="77"/>
  <c r="I22" i="77"/>
  <c r="I21" i="77"/>
  <c r="F13" i="77"/>
  <c r="C13" i="77"/>
  <c r="F12" i="77"/>
  <c r="C12" i="77"/>
  <c r="F11" i="77"/>
  <c r="C11" i="77"/>
  <c r="F10" i="77"/>
  <c r="C10" i="77"/>
  <c r="F9" i="77"/>
  <c r="C9" i="77"/>
  <c r="F8" i="77"/>
  <c r="C8" i="77"/>
  <c r="F7" i="77"/>
  <c r="C7" i="77"/>
  <c r="F6" i="77"/>
  <c r="C6" i="77"/>
  <c r="F5" i="77"/>
  <c r="C5" i="77"/>
  <c r="F4" i="77"/>
  <c r="C4" i="77"/>
  <c r="D96" i="78" l="1"/>
  <c r="D80" i="78"/>
  <c r="D103" i="78"/>
  <c r="E33" i="63"/>
  <c r="B33" i="63"/>
  <c r="D25" i="61"/>
  <c r="D24" i="61"/>
  <c r="D23" i="61"/>
  <c r="D22" i="61"/>
  <c r="D21" i="61"/>
  <c r="D20" i="61"/>
  <c r="D19" i="61"/>
  <c r="D18" i="61"/>
  <c r="P6" i="61"/>
  <c r="P7" i="61"/>
  <c r="P8" i="61"/>
  <c r="P5" i="61"/>
  <c r="P4" i="61"/>
  <c r="P3" i="61"/>
  <c r="P10" i="61"/>
  <c r="P9" i="61"/>
  <c r="I22" i="60"/>
  <c r="I21" i="60"/>
  <c r="I18" i="60"/>
  <c r="I17" i="60"/>
  <c r="I16" i="60"/>
  <c r="I15" i="60"/>
  <c r="I14" i="60"/>
  <c r="I13" i="60"/>
  <c r="D6" i="60"/>
  <c r="D5" i="60"/>
  <c r="D4" i="60"/>
  <c r="C6" i="60"/>
  <c r="C5" i="60"/>
  <c r="C4" i="60"/>
  <c r="D7" i="60"/>
  <c r="C7" i="60"/>
  <c r="E19" i="59"/>
  <c r="D19" i="59"/>
  <c r="C19" i="59"/>
  <c r="B19" i="59"/>
  <c r="E4" i="59"/>
  <c r="D4" i="59"/>
  <c r="C4" i="59"/>
  <c r="B4" i="59"/>
  <c r="B3" i="59" s="1"/>
  <c r="E3" i="59"/>
  <c r="D3" i="59"/>
  <c r="C3" i="59"/>
  <c r="E27" i="58"/>
  <c r="D27" i="58"/>
  <c r="C27" i="58"/>
  <c r="B27" i="58"/>
  <c r="E4" i="58"/>
  <c r="E3" i="58" s="1"/>
  <c r="D4" i="58"/>
  <c r="C4" i="58"/>
  <c r="B4" i="58"/>
  <c r="B3" i="58" s="1"/>
  <c r="D3" i="58"/>
  <c r="C3" i="58"/>
  <c r="C12" i="57"/>
  <c r="B12" i="57"/>
  <c r="D11" i="57"/>
  <c r="C11" i="57"/>
  <c r="B11" i="57"/>
  <c r="D10" i="57"/>
  <c r="C10" i="57"/>
  <c r="B10" i="57"/>
  <c r="D9" i="57"/>
  <c r="C9" i="57"/>
  <c r="B9" i="57"/>
  <c r="D8" i="57"/>
  <c r="C8" i="57"/>
  <c r="B8" i="57"/>
  <c r="D7" i="57"/>
  <c r="C7" i="57"/>
  <c r="B7" i="57"/>
  <c r="D5" i="57"/>
  <c r="C5" i="57"/>
  <c r="B5" i="57"/>
  <c r="D4" i="57"/>
  <c r="C4" i="57"/>
  <c r="B4" i="57"/>
  <c r="D13" i="57"/>
  <c r="C13" i="57"/>
  <c r="B13" i="57"/>
  <c r="E22" i="56"/>
  <c r="E23" i="56"/>
  <c r="D21" i="56"/>
  <c r="E21" i="56"/>
  <c r="C21" i="56"/>
  <c r="E24" i="56"/>
  <c r="D24" i="56"/>
  <c r="C24" i="56"/>
  <c r="E25" i="56"/>
  <c r="C25" i="56"/>
  <c r="E12" i="56"/>
  <c r="E11" i="56"/>
  <c r="E10" i="56"/>
  <c r="E9" i="56"/>
  <c r="E8" i="56"/>
  <c r="E7" i="56"/>
  <c r="E6" i="56"/>
  <c r="E5" i="56"/>
  <c r="E13" i="56"/>
  <c r="E14" i="56"/>
  <c r="B27" i="55"/>
  <c r="B26" i="55"/>
  <c r="B25" i="55"/>
  <c r="B24" i="55"/>
  <c r="B23" i="55"/>
  <c r="B22" i="55"/>
  <c r="B21" i="55"/>
  <c r="B20" i="55"/>
  <c r="B19" i="55"/>
  <c r="B28" i="55"/>
  <c r="N17" i="54" l="1"/>
  <c r="N18" i="54"/>
  <c r="N19" i="54"/>
  <c r="N20" i="54"/>
  <c r="H17" i="54"/>
  <c r="H18" i="54"/>
  <c r="H19" i="54"/>
  <c r="H20" i="54"/>
  <c r="R5" i="54"/>
  <c r="R6" i="54"/>
  <c r="R7" i="54"/>
  <c r="R8" i="54"/>
  <c r="I29" i="53"/>
  <c r="I30" i="53"/>
  <c r="C29" i="53"/>
  <c r="C30" i="53"/>
  <c r="C31" i="53"/>
  <c r="I32" i="53"/>
  <c r="F21" i="53"/>
  <c r="F20" i="53"/>
  <c r="F19" i="53"/>
  <c r="C21" i="53"/>
  <c r="C20" i="53"/>
  <c r="C19" i="53"/>
  <c r="F22" i="53"/>
  <c r="C22" i="53"/>
  <c r="E8" i="53"/>
  <c r="E9" i="53" s="1"/>
  <c r="E6" i="53"/>
  <c r="E7" i="53" s="1"/>
  <c r="E4" i="53"/>
  <c r="E5" i="53" s="1"/>
  <c r="E10" i="53"/>
  <c r="E11" i="53" s="1"/>
  <c r="C24" i="52" l="1"/>
  <c r="C23" i="52"/>
  <c r="C22" i="52"/>
  <c r="C25" i="52" l="1"/>
  <c r="H15" i="52"/>
  <c r="G15" i="52"/>
  <c r="H14" i="52"/>
  <c r="G14" i="52"/>
  <c r="H13" i="52"/>
  <c r="G13" i="52"/>
  <c r="H16" i="52"/>
  <c r="G16" i="52"/>
  <c r="D7" i="52"/>
  <c r="C7" i="52"/>
  <c r="D6" i="52"/>
  <c r="C6" i="52"/>
  <c r="D5" i="52"/>
  <c r="C5" i="52"/>
  <c r="D8" i="52"/>
  <c r="C8" i="52"/>
  <c r="F9" i="49" l="1"/>
  <c r="E9" i="49"/>
  <c r="D9" i="49"/>
  <c r="C9" i="49"/>
  <c r="K25" i="47" l="1"/>
  <c r="K26" i="47"/>
  <c r="K27" i="47"/>
  <c r="K28" i="47"/>
  <c r="D21" i="45"/>
  <c r="D20" i="45"/>
  <c r="D19" i="45"/>
  <c r="D18" i="45"/>
  <c r="D17" i="45"/>
  <c r="D16" i="45"/>
  <c r="D15" i="45"/>
  <c r="D14" i="45"/>
  <c r="D23" i="45"/>
  <c r="D22" i="45"/>
  <c r="D7" i="45"/>
  <c r="D6" i="45"/>
  <c r="D5" i="45"/>
  <c r="D4" i="45"/>
  <c r="D8" i="45"/>
  <c r="O20" i="44"/>
  <c r="O21" i="44"/>
  <c r="O22" i="44"/>
  <c r="O23" i="44"/>
  <c r="C27" i="43"/>
  <c r="C26" i="43"/>
  <c r="C25" i="43"/>
  <c r="C24" i="43"/>
  <c r="C28" i="43"/>
  <c r="I5" i="43"/>
  <c r="I4" i="43"/>
  <c r="I3" i="43"/>
  <c r="I6" i="43"/>
  <c r="V18" i="42"/>
  <c r="V17" i="42"/>
  <c r="V20" i="42"/>
  <c r="V19" i="42"/>
  <c r="V22" i="42"/>
  <c r="V21" i="42"/>
  <c r="V24" i="42"/>
  <c r="V23" i="42"/>
  <c r="T8" i="42"/>
  <c r="T7" i="42"/>
  <c r="T6" i="42"/>
  <c r="T5" i="42"/>
  <c r="T4" i="42"/>
  <c r="T3" i="42"/>
  <c r="T10" i="42"/>
  <c r="T9" i="42"/>
  <c r="E12" i="41"/>
  <c r="E13" i="41" s="1"/>
  <c r="I12" i="41"/>
  <c r="I13" i="41" s="1"/>
  <c r="E10" i="41"/>
  <c r="E11" i="41"/>
  <c r="E9" i="41"/>
  <c r="E8" i="41"/>
  <c r="E7" i="41"/>
  <c r="E6" i="41"/>
  <c r="E5" i="41"/>
  <c r="E4" i="41"/>
  <c r="I9" i="41"/>
  <c r="I8" i="41"/>
  <c r="I7" i="41"/>
  <c r="I6" i="41"/>
  <c r="I5" i="41"/>
  <c r="I4" i="41"/>
  <c r="G11" i="41"/>
  <c r="I11" i="41" s="1"/>
  <c r="F11" i="41"/>
  <c r="D11" i="41"/>
  <c r="C11" i="41"/>
  <c r="I10" i="41"/>
  <c r="M6" i="40"/>
  <c r="M5" i="40"/>
  <c r="M8" i="40"/>
  <c r="M7" i="40"/>
  <c r="M10" i="40"/>
  <c r="M9" i="40"/>
  <c r="M12" i="40"/>
  <c r="M11" i="40"/>
  <c r="F33" i="71" l="1"/>
  <c r="O32" i="71"/>
  <c r="L32" i="71"/>
  <c r="I32" i="71"/>
  <c r="F32" i="71"/>
  <c r="E32" i="71"/>
  <c r="D32" i="71"/>
  <c r="C32" i="71" s="1"/>
  <c r="O31" i="71"/>
  <c r="L31" i="71"/>
  <c r="I31" i="71"/>
  <c r="F31" i="71"/>
  <c r="E31" i="71"/>
  <c r="D31" i="71"/>
  <c r="O30" i="71"/>
  <c r="L30" i="71"/>
  <c r="I30" i="71"/>
  <c r="F30" i="71"/>
  <c r="E30" i="71"/>
  <c r="D30" i="71"/>
  <c r="C30" i="71"/>
  <c r="O29" i="71"/>
  <c r="I29" i="71"/>
  <c r="F29" i="71"/>
  <c r="R29" i="71" s="1"/>
  <c r="E29" i="71"/>
  <c r="D29" i="71"/>
  <c r="C29" i="71" s="1"/>
  <c r="O28" i="71"/>
  <c r="L28" i="71"/>
  <c r="I28" i="71"/>
  <c r="F28" i="71"/>
  <c r="E28" i="71"/>
  <c r="D28" i="71"/>
  <c r="C28" i="71" s="1"/>
  <c r="O27" i="71"/>
  <c r="L27" i="71"/>
  <c r="I27" i="71"/>
  <c r="F27" i="71"/>
  <c r="E27" i="71"/>
  <c r="D27" i="71"/>
  <c r="O26" i="71"/>
  <c r="L26" i="71"/>
  <c r="I26" i="71"/>
  <c r="F26" i="71"/>
  <c r="R26" i="71" s="1"/>
  <c r="E26" i="71"/>
  <c r="D26" i="71"/>
  <c r="C26" i="71" s="1"/>
  <c r="V26" i="71" s="1"/>
  <c r="O25" i="71"/>
  <c r="L25" i="71"/>
  <c r="I25" i="71"/>
  <c r="F25" i="71"/>
  <c r="R25" i="71" s="1"/>
  <c r="E25" i="71"/>
  <c r="D25" i="71"/>
  <c r="O24" i="71"/>
  <c r="L24" i="71"/>
  <c r="I24" i="71"/>
  <c r="F24" i="71"/>
  <c r="E24" i="71"/>
  <c r="D24" i="71"/>
  <c r="W12" i="70"/>
  <c r="W11" i="70"/>
  <c r="W10" i="70"/>
  <c r="W9" i="70"/>
  <c r="W8" i="70"/>
  <c r="W7" i="70"/>
  <c r="W6" i="70"/>
  <c r="W5" i="70"/>
  <c r="T12" i="70"/>
  <c r="T11" i="70"/>
  <c r="T10" i="70"/>
  <c r="T9" i="70"/>
  <c r="T8" i="70"/>
  <c r="T7" i="70"/>
  <c r="T6" i="70"/>
  <c r="T5" i="70"/>
  <c r="Q12" i="70"/>
  <c r="Q11" i="70"/>
  <c r="Q10" i="70"/>
  <c r="Q9" i="70"/>
  <c r="Q8" i="70"/>
  <c r="Q7" i="70"/>
  <c r="Q6" i="70"/>
  <c r="Q5" i="70"/>
  <c r="N12" i="70"/>
  <c r="N11" i="70"/>
  <c r="N10" i="70"/>
  <c r="N9" i="70"/>
  <c r="N8" i="70"/>
  <c r="N7" i="70"/>
  <c r="N6" i="70"/>
  <c r="N5" i="70"/>
  <c r="K12" i="70"/>
  <c r="K11" i="70"/>
  <c r="K10" i="70"/>
  <c r="K9" i="70"/>
  <c r="K8" i="70"/>
  <c r="K7" i="70"/>
  <c r="K6" i="70"/>
  <c r="K5" i="70"/>
  <c r="H12" i="70"/>
  <c r="H11" i="70"/>
  <c r="H10" i="70"/>
  <c r="H9" i="70"/>
  <c r="H8" i="70"/>
  <c r="H7" i="70"/>
  <c r="H6" i="70"/>
  <c r="H5" i="70"/>
  <c r="G12" i="70"/>
  <c r="F12" i="70"/>
  <c r="G11" i="70"/>
  <c r="F11" i="70"/>
  <c r="G10" i="70"/>
  <c r="F10" i="70"/>
  <c r="G9" i="70"/>
  <c r="F9" i="70"/>
  <c r="G8" i="70"/>
  <c r="F8" i="70"/>
  <c r="G7" i="70"/>
  <c r="F7" i="70"/>
  <c r="G6" i="70"/>
  <c r="F6" i="70"/>
  <c r="G5" i="70"/>
  <c r="F5" i="70"/>
  <c r="W13" i="70"/>
  <c r="T13" i="70"/>
  <c r="Q13" i="70"/>
  <c r="N13" i="70"/>
  <c r="K13" i="70"/>
  <c r="H13" i="70"/>
  <c r="G13" i="70"/>
  <c r="E13" i="70" s="1"/>
  <c r="F13" i="70"/>
  <c r="F14" i="70"/>
  <c r="G14" i="70"/>
  <c r="H14" i="70"/>
  <c r="K14" i="70"/>
  <c r="N14" i="70"/>
  <c r="Q14" i="70"/>
  <c r="T14" i="70"/>
  <c r="W14" i="70"/>
  <c r="E6" i="70" l="1"/>
  <c r="E8" i="70"/>
  <c r="E10" i="70"/>
  <c r="E12" i="70"/>
  <c r="C25" i="71"/>
  <c r="V25" i="71" s="1"/>
  <c r="V28" i="71"/>
  <c r="V29" i="71"/>
  <c r="L29" i="71"/>
  <c r="E5" i="70"/>
  <c r="E7" i="70"/>
  <c r="E9" i="70"/>
  <c r="E11" i="70"/>
  <c r="C24" i="71"/>
  <c r="C27" i="71"/>
  <c r="V30" i="71"/>
  <c r="C31" i="71"/>
  <c r="V32" i="71"/>
  <c r="V27" i="71"/>
  <c r="V24" i="71"/>
  <c r="V31" i="71"/>
  <c r="R30" i="71"/>
  <c r="R27" i="71"/>
  <c r="R31" i="71"/>
  <c r="R24" i="71"/>
  <c r="R28" i="71"/>
  <c r="R32" i="71"/>
  <c r="E14" i="70"/>
  <c r="H14" i="69"/>
  <c r="K14" i="69"/>
  <c r="N14" i="69"/>
  <c r="N12" i="69"/>
  <c r="N11" i="69"/>
  <c r="N10" i="69"/>
  <c r="N9" i="69"/>
  <c r="N8" i="69"/>
  <c r="N7" i="69"/>
  <c r="N6" i="69"/>
  <c r="N5" i="69"/>
  <c r="K12" i="69"/>
  <c r="K11" i="69"/>
  <c r="K10" i="69"/>
  <c r="K9" i="69"/>
  <c r="K8" i="69"/>
  <c r="K7" i="69"/>
  <c r="K6" i="69"/>
  <c r="K5" i="69"/>
  <c r="H12" i="69"/>
  <c r="H11" i="69"/>
  <c r="H10" i="69"/>
  <c r="H9" i="69"/>
  <c r="H8" i="69"/>
  <c r="H7" i="69"/>
  <c r="H6" i="69"/>
  <c r="H5" i="69"/>
  <c r="V12" i="69"/>
  <c r="V11" i="69"/>
  <c r="V10" i="69"/>
  <c r="V9" i="69"/>
  <c r="V8" i="69"/>
  <c r="V7" i="69"/>
  <c r="V6" i="69"/>
  <c r="V5" i="69"/>
  <c r="N13" i="69"/>
  <c r="K13" i="69"/>
  <c r="H13" i="69"/>
  <c r="G13" i="69"/>
  <c r="F13" i="69"/>
  <c r="D9" i="67"/>
  <c r="C9" i="67"/>
  <c r="D8" i="67"/>
  <c r="C8" i="67"/>
  <c r="D7" i="67"/>
  <c r="C7" i="67"/>
  <c r="D6" i="67"/>
  <c r="C6" i="67"/>
  <c r="C5" i="67"/>
  <c r="D5" i="67"/>
  <c r="G21" i="64"/>
  <c r="G20" i="64"/>
  <c r="G19" i="64"/>
  <c r="G18" i="64"/>
  <c r="G17" i="64"/>
  <c r="G16" i="64"/>
  <c r="F21" i="64"/>
  <c r="E13" i="69" l="1"/>
  <c r="V13" i="69" s="1"/>
  <c r="F20" i="64"/>
  <c r="F19" i="64"/>
  <c r="F18" i="64"/>
  <c r="F17" i="64"/>
  <c r="F16" i="64"/>
  <c r="G23" i="64"/>
  <c r="F23" i="64"/>
  <c r="G22" i="64"/>
  <c r="F22" i="64"/>
  <c r="F25" i="26" l="1"/>
  <c r="F23" i="26"/>
  <c r="F22" i="26"/>
  <c r="F21" i="26"/>
  <c r="F24" i="26"/>
  <c r="C21" i="26"/>
  <c r="C22" i="26"/>
  <c r="C23" i="26"/>
  <c r="C24" i="26"/>
  <c r="B21" i="25"/>
  <c r="B22" i="25"/>
  <c r="B23" i="25"/>
  <c r="B24" i="25"/>
  <c r="B25" i="25"/>
  <c r="B4" i="25"/>
  <c r="B5" i="25"/>
  <c r="B6" i="25"/>
  <c r="B7" i="25"/>
  <c r="E38" i="24" l="1"/>
  <c r="E37" i="24"/>
  <c r="E36" i="24"/>
  <c r="E35" i="24"/>
  <c r="E34" i="24"/>
  <c r="E33" i="24"/>
  <c r="E32" i="24"/>
  <c r="E31" i="24"/>
  <c r="N24" i="19" l="1"/>
  <c r="N23" i="19"/>
  <c r="N22" i="19"/>
  <c r="N21" i="19"/>
  <c r="N20" i="19"/>
  <c r="N19" i="19"/>
  <c r="N18" i="19"/>
  <c r="N17" i="19"/>
  <c r="N16" i="19"/>
  <c r="N15" i="19"/>
  <c r="N14" i="19"/>
  <c r="N13" i="19"/>
  <c r="N12" i="19"/>
  <c r="N11" i="19"/>
  <c r="N10" i="19"/>
  <c r="N9" i="19"/>
  <c r="N8" i="19"/>
  <c r="N7" i="19"/>
  <c r="N6" i="19"/>
  <c r="O16" i="18" l="1"/>
  <c r="O15" i="18"/>
  <c r="O14" i="18"/>
  <c r="O13" i="18"/>
  <c r="O12" i="18"/>
  <c r="O11" i="18"/>
  <c r="O10" i="18"/>
  <c r="O9" i="18"/>
  <c r="O8" i="18"/>
  <c r="O7" i="18"/>
  <c r="J16" i="18"/>
  <c r="J15" i="18"/>
  <c r="J14" i="18"/>
  <c r="J13" i="18"/>
  <c r="J12" i="18"/>
  <c r="J11" i="18"/>
  <c r="J10" i="18"/>
  <c r="J9" i="18"/>
  <c r="J8" i="18"/>
  <c r="J7" i="18"/>
  <c r="D21" i="67" l="1"/>
  <c r="C21" i="67"/>
  <c r="D20" i="67"/>
  <c r="C20" i="67"/>
  <c r="D19" i="67"/>
  <c r="C19" i="67"/>
  <c r="D18" i="67"/>
  <c r="C18" i="67"/>
  <c r="D17" i="67"/>
  <c r="C17" i="67"/>
  <c r="C16" i="18" l="1"/>
  <c r="C7" i="18"/>
  <c r="C8" i="18"/>
  <c r="C9" i="18"/>
  <c r="C10" i="18"/>
  <c r="C11" i="18"/>
  <c r="C12" i="18"/>
  <c r="C13" i="18"/>
  <c r="C14" i="18"/>
  <c r="C15" i="18"/>
  <c r="C28" i="5"/>
  <c r="B28" i="5"/>
  <c r="C27" i="5"/>
  <c r="B27" i="5"/>
  <c r="C26" i="5"/>
  <c r="B26" i="5"/>
  <c r="C25" i="5"/>
  <c r="B25" i="5"/>
  <c r="C24" i="5"/>
  <c r="B24" i="5"/>
  <c r="C23" i="5"/>
  <c r="B23" i="5"/>
  <c r="C22" i="5"/>
  <c r="B22" i="5"/>
  <c r="C21" i="5"/>
  <c r="B21" i="5"/>
  <c r="C29" i="5"/>
  <c r="B29" i="5"/>
  <c r="G25" i="2" l="1"/>
  <c r="F25" i="2"/>
  <c r="E25" i="2"/>
  <c r="D25" i="2"/>
  <c r="G22" i="2"/>
  <c r="F22" i="2"/>
  <c r="E22" i="2"/>
  <c r="D22" i="2"/>
  <c r="G19" i="2"/>
  <c r="F19" i="2"/>
  <c r="E19" i="2"/>
  <c r="D19" i="2"/>
  <c r="G16" i="2"/>
  <c r="F16" i="2"/>
  <c r="E16" i="2"/>
  <c r="D16" i="2"/>
  <c r="G13" i="2"/>
  <c r="F13" i="2"/>
  <c r="E13" i="2"/>
  <c r="D13" i="2" l="1"/>
  <c r="E35" i="2"/>
  <c r="C7" i="2" l="1"/>
  <c r="I51" i="2"/>
  <c r="I50" i="2"/>
  <c r="I49" i="2"/>
  <c r="I48" i="2"/>
  <c r="I45" i="2"/>
  <c r="I44" i="2"/>
  <c r="I43" i="2"/>
  <c r="I42" i="2"/>
  <c r="I39" i="2"/>
  <c r="I38" i="2"/>
  <c r="I37" i="2"/>
  <c r="I36" i="2"/>
  <c r="I33" i="2"/>
  <c r="I32" i="2"/>
  <c r="I31" i="2"/>
  <c r="I30" i="2"/>
  <c r="H35" i="2"/>
  <c r="G35" i="2"/>
  <c r="F35" i="2"/>
  <c r="I35" i="2" s="1"/>
  <c r="H34" i="2"/>
  <c r="G34" i="2"/>
  <c r="F34" i="2"/>
  <c r="E34" i="2"/>
  <c r="H41" i="2"/>
  <c r="G41" i="2"/>
  <c r="F41" i="2"/>
  <c r="E41" i="2"/>
  <c r="H40" i="2"/>
  <c r="G40" i="2"/>
  <c r="F40" i="2"/>
  <c r="E40" i="2"/>
  <c r="H47" i="2"/>
  <c r="G47" i="2"/>
  <c r="F47" i="2"/>
  <c r="E47" i="2"/>
  <c r="H46" i="2"/>
  <c r="G46" i="2"/>
  <c r="F46" i="2"/>
  <c r="E46" i="2"/>
  <c r="H53" i="2"/>
  <c r="G53" i="2"/>
  <c r="F53" i="2"/>
  <c r="E53" i="2"/>
  <c r="H52" i="2"/>
  <c r="G52" i="2"/>
  <c r="F52" i="2"/>
  <c r="E52" i="2"/>
  <c r="H19" i="2"/>
  <c r="H18" i="2"/>
  <c r="H17" i="2"/>
  <c r="H16" i="2"/>
  <c r="H15" i="2"/>
  <c r="H14" i="2"/>
  <c r="H13" i="2"/>
  <c r="H12" i="2"/>
  <c r="H11" i="2"/>
  <c r="I52" i="2" l="1"/>
  <c r="I46" i="2"/>
  <c r="I47" i="2"/>
  <c r="I40" i="2"/>
  <c r="I34" i="2"/>
  <c r="I53" i="2"/>
  <c r="I41" i="2"/>
  <c r="G36" i="62" l="1"/>
  <c r="G35" i="62"/>
  <c r="G34" i="62"/>
  <c r="G33" i="62"/>
  <c r="G32" i="62"/>
  <c r="G31" i="62"/>
  <c r="G30" i="62"/>
  <c r="G29" i="62"/>
  <c r="G28" i="62"/>
  <c r="G27" i="62"/>
  <c r="G26" i="62"/>
  <c r="G25" i="62"/>
  <c r="G24" i="62"/>
  <c r="G23" i="62"/>
  <c r="G22" i="62"/>
  <c r="G21" i="62"/>
  <c r="G20" i="62"/>
  <c r="G19" i="62"/>
  <c r="G18" i="62"/>
  <c r="G17" i="62"/>
  <c r="C12" i="62"/>
  <c r="C11" i="62"/>
  <c r="C10" i="62"/>
  <c r="C9" i="62"/>
  <c r="C8" i="62"/>
  <c r="C7" i="62"/>
  <c r="C6" i="62"/>
  <c r="C5" i="62"/>
  <c r="C4" i="62"/>
  <c r="C3" i="62"/>
  <c r="D26" i="61"/>
  <c r="D27" i="61"/>
  <c r="C8" i="60"/>
  <c r="D8" i="60"/>
  <c r="F19" i="59" l="1"/>
  <c r="F4" i="59"/>
  <c r="F3" i="59" s="1"/>
  <c r="F4" i="58"/>
  <c r="F27" i="58"/>
  <c r="F3" i="58" l="1"/>
  <c r="I33" i="53"/>
  <c r="E12" i="53" l="1"/>
  <c r="E13" i="53" s="1"/>
  <c r="F23" i="53"/>
  <c r="H17" i="52"/>
  <c r="D9" i="52"/>
  <c r="C9" i="52"/>
  <c r="C26" i="52"/>
  <c r="G17" i="52"/>
  <c r="N13" i="20" l="1"/>
  <c r="N12" i="20"/>
  <c r="N11" i="20"/>
  <c r="N10" i="20"/>
  <c r="N9" i="20"/>
  <c r="N8" i="20"/>
  <c r="N7" i="20"/>
  <c r="N6" i="20"/>
  <c r="N14" i="20"/>
  <c r="C30" i="5" l="1"/>
  <c r="B30" i="5"/>
  <c r="H59" i="2"/>
  <c r="G59" i="2"/>
  <c r="F59" i="2"/>
  <c r="H58" i="2"/>
  <c r="G58" i="2"/>
  <c r="F58" i="2"/>
  <c r="E58" i="2"/>
  <c r="E59" i="2"/>
  <c r="H24" i="2"/>
  <c r="H33" i="63" l="1"/>
  <c r="J33" i="63"/>
  <c r="I33" i="63"/>
  <c r="C95" i="7" l="1"/>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3" i="53" l="1"/>
  <c r="C36" i="74"/>
  <c r="D36" i="74"/>
  <c r="E36" i="74"/>
  <c r="F36" i="74"/>
  <c r="H36" i="74"/>
  <c r="I36" i="74"/>
  <c r="J36" i="74"/>
  <c r="C35" i="74"/>
  <c r="D35" i="74"/>
  <c r="E35" i="74"/>
  <c r="F35" i="74"/>
  <c r="H35" i="74"/>
  <c r="I35" i="74"/>
  <c r="J35" i="74"/>
  <c r="G14" i="71"/>
  <c r="H22" i="2" l="1"/>
  <c r="H21" i="2"/>
  <c r="H20" i="2"/>
  <c r="C5" i="2" l="1"/>
  <c r="C6" i="2"/>
  <c r="K7" i="73" l="1"/>
  <c r="K8" i="73"/>
  <c r="J38" i="63" l="1"/>
  <c r="I38" i="63"/>
  <c r="E38" i="63"/>
  <c r="B38" i="63"/>
  <c r="J37" i="63"/>
  <c r="I37" i="63"/>
  <c r="E37" i="63"/>
  <c r="B37" i="63"/>
  <c r="H37" i="63" s="1"/>
  <c r="J36" i="63"/>
  <c r="I36" i="63"/>
  <c r="E36" i="63"/>
  <c r="B36" i="63"/>
  <c r="J35" i="63"/>
  <c r="I35" i="63"/>
  <c r="E35" i="63"/>
  <c r="B35" i="63"/>
  <c r="J26" i="63"/>
  <c r="I26" i="63"/>
  <c r="E26" i="63"/>
  <c r="B26" i="63"/>
  <c r="J25" i="63"/>
  <c r="I25" i="63"/>
  <c r="E25" i="63"/>
  <c r="B25" i="63"/>
  <c r="J24" i="63"/>
  <c r="I24" i="63"/>
  <c r="E24" i="63"/>
  <c r="B24" i="63"/>
  <c r="J23" i="63"/>
  <c r="I23" i="63"/>
  <c r="E23" i="63"/>
  <c r="B23" i="63"/>
  <c r="J20" i="63"/>
  <c r="I20" i="63"/>
  <c r="E20" i="63"/>
  <c r="B20" i="63"/>
  <c r="J19" i="63"/>
  <c r="I19" i="63"/>
  <c r="E19" i="63"/>
  <c r="B19" i="63"/>
  <c r="J18" i="63"/>
  <c r="I18" i="63"/>
  <c r="E18" i="63"/>
  <c r="B18" i="63"/>
  <c r="J17" i="63"/>
  <c r="I17" i="63"/>
  <c r="E17" i="63"/>
  <c r="B17" i="63"/>
  <c r="E15" i="63"/>
  <c r="J14" i="63"/>
  <c r="I14" i="63"/>
  <c r="E14" i="63"/>
  <c r="B14" i="63"/>
  <c r="J13" i="63"/>
  <c r="I13" i="63"/>
  <c r="E13" i="63"/>
  <c r="B13" i="63"/>
  <c r="J12" i="63"/>
  <c r="I12" i="63"/>
  <c r="E12" i="63"/>
  <c r="B12" i="63"/>
  <c r="J11" i="63"/>
  <c r="I11" i="63"/>
  <c r="E11" i="63"/>
  <c r="B11" i="63"/>
  <c r="H19" i="63" l="1"/>
  <c r="H25" i="63"/>
  <c r="H26" i="63"/>
  <c r="H35" i="63"/>
  <c r="H11" i="63"/>
  <c r="H18" i="63"/>
  <c r="H12" i="63"/>
  <c r="H13" i="63"/>
  <c r="H36" i="63"/>
  <c r="H38" i="63"/>
  <c r="H14" i="63"/>
  <c r="H17" i="63"/>
  <c r="H20" i="63"/>
  <c r="H23" i="63"/>
  <c r="H24" i="63"/>
  <c r="C6" i="75"/>
  <c r="D6" i="75"/>
  <c r="G6" i="75"/>
  <c r="H6" i="75"/>
  <c r="L6" i="75"/>
  <c r="M6" i="75"/>
  <c r="P6" i="75"/>
  <c r="Q6" i="75"/>
  <c r="B8" i="75"/>
  <c r="F8" i="75"/>
  <c r="K8" i="75"/>
  <c r="O8" i="75"/>
  <c r="B9" i="75"/>
  <c r="F9" i="75"/>
  <c r="K9" i="75"/>
  <c r="O9" i="75"/>
  <c r="B10" i="75"/>
  <c r="F10" i="75"/>
  <c r="K10" i="75"/>
  <c r="O10" i="75"/>
  <c r="B11" i="75"/>
  <c r="F11" i="75"/>
  <c r="K11" i="75"/>
  <c r="O11" i="75"/>
  <c r="B12" i="75"/>
  <c r="F12" i="75"/>
  <c r="K12" i="75"/>
  <c r="O12" i="75"/>
  <c r="C14" i="75"/>
  <c r="D14" i="75"/>
  <c r="G14" i="75"/>
  <c r="H14" i="75"/>
  <c r="L14" i="75"/>
  <c r="M14" i="75"/>
  <c r="P14" i="75"/>
  <c r="Q14" i="75"/>
  <c r="B16" i="75"/>
  <c r="F16" i="75"/>
  <c r="K16" i="75"/>
  <c r="O16" i="75"/>
  <c r="B17" i="75"/>
  <c r="F17" i="75"/>
  <c r="K17" i="75"/>
  <c r="O17" i="75"/>
  <c r="B18" i="75"/>
  <c r="F18" i="75"/>
  <c r="K18" i="75"/>
  <c r="O18" i="75"/>
  <c r="B19" i="75"/>
  <c r="F19" i="75"/>
  <c r="K19" i="75"/>
  <c r="O19" i="75"/>
  <c r="B20" i="75"/>
  <c r="F20" i="75"/>
  <c r="K20" i="75"/>
  <c r="O20" i="75"/>
  <c r="C22" i="75"/>
  <c r="D22" i="75"/>
  <c r="G22" i="75"/>
  <c r="H22" i="75"/>
  <c r="L22" i="75"/>
  <c r="M22" i="75"/>
  <c r="P22" i="75"/>
  <c r="Q22" i="75"/>
  <c r="B24" i="75"/>
  <c r="F24" i="75"/>
  <c r="K24" i="75"/>
  <c r="O24" i="75"/>
  <c r="B25" i="75"/>
  <c r="F25" i="75"/>
  <c r="K25" i="75"/>
  <c r="O25" i="75"/>
  <c r="B26" i="75"/>
  <c r="F26" i="75"/>
  <c r="K26" i="75"/>
  <c r="O26" i="75"/>
  <c r="B27" i="75"/>
  <c r="F27" i="75"/>
  <c r="K27" i="75"/>
  <c r="O27" i="75"/>
  <c r="B28" i="75"/>
  <c r="F28" i="75"/>
  <c r="K28" i="75"/>
  <c r="O28" i="75"/>
  <c r="C30" i="75"/>
  <c r="D30" i="75"/>
  <c r="G30" i="75"/>
  <c r="H30" i="75"/>
  <c r="L30" i="75"/>
  <c r="M30" i="75"/>
  <c r="P30" i="75"/>
  <c r="Q30" i="75"/>
  <c r="B32" i="75"/>
  <c r="F32" i="75"/>
  <c r="K32" i="75"/>
  <c r="O32" i="75"/>
  <c r="B33" i="75"/>
  <c r="F33" i="75"/>
  <c r="K33" i="75"/>
  <c r="O33" i="75"/>
  <c r="B34" i="75"/>
  <c r="F34" i="75"/>
  <c r="K34" i="75"/>
  <c r="O34" i="75"/>
  <c r="B35" i="75"/>
  <c r="F35" i="75"/>
  <c r="K35" i="75"/>
  <c r="O35" i="75"/>
  <c r="B36" i="75"/>
  <c r="F36" i="75"/>
  <c r="K36" i="75"/>
  <c r="O36" i="75"/>
  <c r="C38" i="75"/>
  <c r="D38" i="75"/>
  <c r="G38" i="75"/>
  <c r="H38" i="75"/>
  <c r="L38" i="75"/>
  <c r="M38" i="75"/>
  <c r="P38" i="75"/>
  <c r="Q38" i="75"/>
  <c r="B40" i="75"/>
  <c r="F40" i="75"/>
  <c r="K40" i="75"/>
  <c r="O40" i="75"/>
  <c r="B41" i="75"/>
  <c r="F41" i="75"/>
  <c r="K41" i="75"/>
  <c r="O41" i="75"/>
  <c r="B42" i="75"/>
  <c r="F42" i="75"/>
  <c r="K42" i="75"/>
  <c r="O42" i="75"/>
  <c r="B43" i="75"/>
  <c r="F43" i="75"/>
  <c r="K43" i="75"/>
  <c r="O43" i="75"/>
  <c r="B44" i="75"/>
  <c r="F44" i="75"/>
  <c r="K44" i="75"/>
  <c r="O44" i="75"/>
  <c r="O45" i="75"/>
  <c r="B38" i="75" l="1"/>
  <c r="B30" i="75"/>
  <c r="B14" i="75"/>
  <c r="B6" i="75"/>
  <c r="F30" i="75"/>
  <c r="F14" i="75"/>
  <c r="F6" i="75"/>
  <c r="F38" i="75"/>
  <c r="O38" i="75"/>
  <c r="O30" i="75"/>
  <c r="O22" i="75"/>
  <c r="O14" i="75"/>
  <c r="O6" i="75"/>
  <c r="K38" i="75"/>
  <c r="K30" i="75"/>
  <c r="K22" i="75"/>
  <c r="K14" i="75"/>
  <c r="K6" i="75"/>
  <c r="F22" i="75"/>
  <c r="B22" i="75"/>
  <c r="D4" i="75"/>
  <c r="C4" i="75"/>
  <c r="K45" i="74"/>
  <c r="K44" i="74"/>
  <c r="K42" i="74"/>
  <c r="K41" i="74"/>
  <c r="K39" i="74"/>
  <c r="K38" i="74"/>
  <c r="H28" i="74"/>
  <c r="G28" i="74"/>
  <c r="F28" i="74"/>
  <c r="E28" i="74"/>
  <c r="D28" i="74"/>
  <c r="C28" i="74"/>
  <c r="I27" i="74"/>
  <c r="I26" i="74"/>
  <c r="H25" i="74"/>
  <c r="G25" i="74"/>
  <c r="G21" i="74" s="1"/>
  <c r="F25" i="74"/>
  <c r="E25" i="74"/>
  <c r="D25" i="74"/>
  <c r="C25" i="74"/>
  <c r="I24" i="74"/>
  <c r="I23" i="74"/>
  <c r="H14" i="74"/>
  <c r="G14" i="74"/>
  <c r="F14" i="74"/>
  <c r="E14" i="74"/>
  <c r="D14" i="74"/>
  <c r="C14" i="74"/>
  <c r="I13" i="74"/>
  <c r="I12" i="74"/>
  <c r="H11" i="74"/>
  <c r="G11" i="74"/>
  <c r="F11" i="74"/>
  <c r="E11" i="74"/>
  <c r="D11" i="74"/>
  <c r="C11" i="74"/>
  <c r="I10" i="74"/>
  <c r="I9" i="74"/>
  <c r="H8" i="74"/>
  <c r="G8" i="74"/>
  <c r="F8" i="74"/>
  <c r="E8" i="74"/>
  <c r="D8" i="74"/>
  <c r="C8" i="74"/>
  <c r="I7" i="74"/>
  <c r="I6" i="74"/>
  <c r="G4" i="74"/>
  <c r="E4" i="74"/>
  <c r="C4" i="74"/>
  <c r="G3" i="74"/>
  <c r="E3" i="74"/>
  <c r="C3" i="74"/>
  <c r="J39" i="73"/>
  <c r="I39" i="73"/>
  <c r="H39" i="73"/>
  <c r="G39" i="73"/>
  <c r="F39" i="73"/>
  <c r="E39" i="73"/>
  <c r="D39" i="73"/>
  <c r="C39" i="73"/>
  <c r="K38" i="73"/>
  <c r="K37" i="73"/>
  <c r="J36" i="73"/>
  <c r="I36" i="73"/>
  <c r="H36" i="73"/>
  <c r="G36" i="73"/>
  <c r="F36" i="73"/>
  <c r="E36" i="73"/>
  <c r="D36" i="73"/>
  <c r="C36" i="73"/>
  <c r="K35" i="73"/>
  <c r="K34" i="73"/>
  <c r="J32" i="73"/>
  <c r="I32" i="73"/>
  <c r="H32" i="73"/>
  <c r="G32" i="73"/>
  <c r="F32" i="73"/>
  <c r="E32" i="73"/>
  <c r="D32" i="73"/>
  <c r="C32" i="73"/>
  <c r="J31" i="73"/>
  <c r="J33" i="73" s="1"/>
  <c r="I31" i="73"/>
  <c r="I33" i="73" s="1"/>
  <c r="H31" i="73"/>
  <c r="H33" i="73" s="1"/>
  <c r="G31" i="73"/>
  <c r="G33" i="73" s="1"/>
  <c r="F31" i="73"/>
  <c r="F33" i="73" s="1"/>
  <c r="E31" i="73"/>
  <c r="E33" i="73" s="1"/>
  <c r="D31" i="73"/>
  <c r="D33" i="73" s="1"/>
  <c r="C31" i="73"/>
  <c r="J24" i="73"/>
  <c r="I24" i="73"/>
  <c r="H24" i="73"/>
  <c r="G24" i="73"/>
  <c r="F24" i="73"/>
  <c r="E24" i="73"/>
  <c r="D24" i="73"/>
  <c r="C24" i="73"/>
  <c r="K23" i="73"/>
  <c r="K22" i="73"/>
  <c r="J21" i="73"/>
  <c r="I21" i="73"/>
  <c r="H21" i="73"/>
  <c r="G21" i="73"/>
  <c r="F21" i="73"/>
  <c r="E21" i="73"/>
  <c r="D21" i="73"/>
  <c r="C21" i="73"/>
  <c r="K20" i="73"/>
  <c r="K19" i="73"/>
  <c r="J18" i="73"/>
  <c r="I18" i="73"/>
  <c r="H18" i="73"/>
  <c r="G18" i="73"/>
  <c r="F18" i="73"/>
  <c r="E18" i="73"/>
  <c r="D18" i="73"/>
  <c r="C18" i="73"/>
  <c r="K17" i="73"/>
  <c r="K16" i="73"/>
  <c r="J15" i="73"/>
  <c r="I15" i="73"/>
  <c r="H15" i="73"/>
  <c r="G15" i="73"/>
  <c r="F15" i="73"/>
  <c r="E15" i="73"/>
  <c r="D15" i="73"/>
  <c r="C15" i="73"/>
  <c r="K14" i="73"/>
  <c r="K13" i="73"/>
  <c r="J12" i="73"/>
  <c r="I12" i="73"/>
  <c r="H12" i="73"/>
  <c r="G12" i="73"/>
  <c r="F12" i="73"/>
  <c r="E12" i="73"/>
  <c r="D12" i="73"/>
  <c r="C12" i="73"/>
  <c r="K11" i="73"/>
  <c r="K10" i="73"/>
  <c r="J9" i="73"/>
  <c r="I9" i="73"/>
  <c r="H9" i="73"/>
  <c r="G9" i="73"/>
  <c r="F9" i="73"/>
  <c r="E9" i="73"/>
  <c r="D9" i="73"/>
  <c r="C9" i="73"/>
  <c r="K9" i="73"/>
  <c r="J5" i="73"/>
  <c r="I5" i="73"/>
  <c r="H5" i="73"/>
  <c r="G5" i="73"/>
  <c r="F5" i="73"/>
  <c r="E5" i="73"/>
  <c r="D5" i="73"/>
  <c r="C5" i="73"/>
  <c r="J4" i="73"/>
  <c r="J6" i="73" s="1"/>
  <c r="I4" i="73"/>
  <c r="I6" i="73" s="1"/>
  <c r="H4" i="73"/>
  <c r="H6" i="73" s="1"/>
  <c r="G4" i="73"/>
  <c r="G6" i="73" s="1"/>
  <c r="F4" i="73"/>
  <c r="F6" i="73" s="1"/>
  <c r="E4" i="73"/>
  <c r="E6" i="73" s="1"/>
  <c r="D4" i="73"/>
  <c r="D6" i="73" s="1"/>
  <c r="C4" i="73"/>
  <c r="C6" i="73" s="1"/>
  <c r="E33" i="71"/>
  <c r="D33" i="71"/>
  <c r="N14" i="71"/>
  <c r="K14" i="71"/>
  <c r="H14" i="71"/>
  <c r="F14" i="71"/>
  <c r="W30" i="69"/>
  <c r="T30" i="69"/>
  <c r="Q30" i="69"/>
  <c r="N30" i="69"/>
  <c r="K30" i="69"/>
  <c r="H30" i="69"/>
  <c r="G30" i="69"/>
  <c r="F30" i="69"/>
  <c r="W29" i="69"/>
  <c r="T29" i="69"/>
  <c r="Q29" i="69"/>
  <c r="N29" i="69"/>
  <c r="K29" i="69"/>
  <c r="H29" i="69"/>
  <c r="G29" i="69"/>
  <c r="F29" i="69"/>
  <c r="E29" i="69" s="1"/>
  <c r="W28" i="69"/>
  <c r="T28" i="69"/>
  <c r="Q28" i="69"/>
  <c r="N28" i="69"/>
  <c r="K28" i="69"/>
  <c r="H28" i="69"/>
  <c r="G28" i="69"/>
  <c r="F28" i="69"/>
  <c r="E28" i="69" s="1"/>
  <c r="W27" i="69"/>
  <c r="T27" i="69"/>
  <c r="Q27" i="69"/>
  <c r="N27" i="69"/>
  <c r="K27" i="69"/>
  <c r="H27" i="69"/>
  <c r="G27" i="69"/>
  <c r="F27" i="69"/>
  <c r="E27" i="69" s="1"/>
  <c r="W26" i="69"/>
  <c r="T26" i="69"/>
  <c r="Q26" i="69"/>
  <c r="N26" i="69"/>
  <c r="K26" i="69"/>
  <c r="H26" i="69"/>
  <c r="G26" i="69"/>
  <c r="F26" i="69"/>
  <c r="E26" i="69" s="1"/>
  <c r="W25" i="69"/>
  <c r="T25" i="69"/>
  <c r="Q25" i="69"/>
  <c r="N25" i="69"/>
  <c r="K25" i="69"/>
  <c r="H25" i="69"/>
  <c r="G25" i="69"/>
  <c r="F25" i="69"/>
  <c r="W24" i="69"/>
  <c r="T24" i="69"/>
  <c r="Q24" i="69"/>
  <c r="N24" i="69"/>
  <c r="K24" i="69"/>
  <c r="H24" i="69"/>
  <c r="G24" i="69"/>
  <c r="F24" i="69"/>
  <c r="W23" i="69"/>
  <c r="T23" i="69"/>
  <c r="Q23" i="69"/>
  <c r="N23" i="69"/>
  <c r="K23" i="69"/>
  <c r="H23" i="69"/>
  <c r="G23" i="69"/>
  <c r="F23" i="69"/>
  <c r="W22" i="69"/>
  <c r="T22" i="69"/>
  <c r="Q22" i="69"/>
  <c r="N22" i="69"/>
  <c r="K22" i="69"/>
  <c r="H22" i="69"/>
  <c r="G22" i="69"/>
  <c r="F22" i="69"/>
  <c r="E22" i="69" s="1"/>
  <c r="W21" i="69"/>
  <c r="T21" i="69"/>
  <c r="Q21" i="69"/>
  <c r="N21" i="69"/>
  <c r="K21" i="69"/>
  <c r="H21" i="69"/>
  <c r="G21" i="69"/>
  <c r="F21" i="69"/>
  <c r="G14" i="69"/>
  <c r="F14" i="69"/>
  <c r="G39" i="64"/>
  <c r="F39" i="64"/>
  <c r="E39" i="64"/>
  <c r="D39" i="64"/>
  <c r="C39" i="64"/>
  <c r="B39" i="64"/>
  <c r="G25" i="64"/>
  <c r="F25" i="64"/>
  <c r="G24" i="64"/>
  <c r="F24" i="64"/>
  <c r="J39" i="63"/>
  <c r="I39" i="63"/>
  <c r="E39" i="63"/>
  <c r="B39" i="63"/>
  <c r="J32" i="63"/>
  <c r="I32" i="63"/>
  <c r="E32" i="63"/>
  <c r="B32" i="63"/>
  <c r="J31" i="63"/>
  <c r="I31" i="63"/>
  <c r="E31" i="63"/>
  <c r="B31" i="63"/>
  <c r="J30" i="63"/>
  <c r="I30" i="63"/>
  <c r="E30" i="63"/>
  <c r="B30" i="63"/>
  <c r="J29" i="63"/>
  <c r="I29" i="63"/>
  <c r="E29" i="63"/>
  <c r="B29" i="63"/>
  <c r="J27" i="63"/>
  <c r="I27" i="63"/>
  <c r="E27" i="63"/>
  <c r="B27" i="63"/>
  <c r="J21" i="63"/>
  <c r="I21" i="63"/>
  <c r="E21" i="63"/>
  <c r="B21" i="63"/>
  <c r="J15" i="63"/>
  <c r="I15" i="63"/>
  <c r="B15" i="63"/>
  <c r="J9" i="63"/>
  <c r="I9" i="63"/>
  <c r="E9" i="63"/>
  <c r="B9" i="63"/>
  <c r="J8" i="63"/>
  <c r="I8" i="63"/>
  <c r="E8" i="63"/>
  <c r="B8" i="63"/>
  <c r="J7" i="63"/>
  <c r="I7" i="63"/>
  <c r="E7" i="63"/>
  <c r="B7" i="63"/>
  <c r="J6" i="63"/>
  <c r="I6" i="63"/>
  <c r="E6" i="63"/>
  <c r="B6" i="63"/>
  <c r="J5" i="63"/>
  <c r="I5" i="63"/>
  <c r="E5" i="63"/>
  <c r="B5" i="63"/>
  <c r="P12" i="61"/>
  <c r="P11" i="61"/>
  <c r="N21" i="54"/>
  <c r="H21" i="54"/>
  <c r="R9" i="54"/>
  <c r="S26" i="50"/>
  <c r="S25" i="50"/>
  <c r="S23" i="50"/>
  <c r="S22" i="50"/>
  <c r="S21" i="50"/>
  <c r="S20" i="50"/>
  <c r="S19" i="50"/>
  <c r="S18" i="50"/>
  <c r="S17" i="50"/>
  <c r="K29" i="47"/>
  <c r="O24" i="44"/>
  <c r="I7" i="43"/>
  <c r="V26" i="42"/>
  <c r="V25" i="42"/>
  <c r="T12" i="42"/>
  <c r="T11" i="42"/>
  <c r="M14" i="40"/>
  <c r="M13" i="40"/>
  <c r="C25" i="26"/>
  <c r="B8" i="25"/>
  <c r="E40" i="24"/>
  <c r="E39" i="24"/>
  <c r="C40" i="23"/>
  <c r="C39" i="23"/>
  <c r="I38" i="23"/>
  <c r="C38" i="23"/>
  <c r="H38" i="23" s="1"/>
  <c r="F37" i="23"/>
  <c r="E37" i="23"/>
  <c r="D37" i="23"/>
  <c r="C36" i="23"/>
  <c r="J35" i="23"/>
  <c r="I35" i="23"/>
  <c r="C35" i="23"/>
  <c r="H35" i="23" s="1"/>
  <c r="J34" i="23"/>
  <c r="I34" i="23"/>
  <c r="C34" i="23"/>
  <c r="H34" i="23" s="1"/>
  <c r="J33" i="23"/>
  <c r="I33" i="23"/>
  <c r="C33" i="23"/>
  <c r="H33" i="23" s="1"/>
  <c r="J32" i="23"/>
  <c r="I32" i="23"/>
  <c r="C32" i="23"/>
  <c r="H32" i="23" s="1"/>
  <c r="C31" i="23"/>
  <c r="J30" i="23"/>
  <c r="I30" i="23"/>
  <c r="C30" i="23"/>
  <c r="H30" i="23" s="1"/>
  <c r="J29" i="23"/>
  <c r="I29" i="23"/>
  <c r="C29" i="23"/>
  <c r="H29" i="23" s="1"/>
  <c r="J28" i="23"/>
  <c r="I28" i="23"/>
  <c r="C28" i="23"/>
  <c r="H28" i="23" s="1"/>
  <c r="J27" i="23"/>
  <c r="F27" i="23"/>
  <c r="I27" i="23" s="1"/>
  <c r="E27" i="23"/>
  <c r="D27" i="23"/>
  <c r="J26" i="23"/>
  <c r="I26" i="23"/>
  <c r="C26" i="23"/>
  <c r="H26" i="23" s="1"/>
  <c r="J25" i="23"/>
  <c r="I25" i="23"/>
  <c r="C25" i="23"/>
  <c r="H25" i="23" s="1"/>
  <c r="J24" i="23"/>
  <c r="I24" i="23"/>
  <c r="C24" i="23"/>
  <c r="H24" i="23" s="1"/>
  <c r="M23" i="23"/>
  <c r="L23" i="23"/>
  <c r="K23" i="23"/>
  <c r="G23" i="23"/>
  <c r="F23" i="23"/>
  <c r="E23" i="23"/>
  <c r="D23" i="23"/>
  <c r="J22" i="23"/>
  <c r="I22" i="23"/>
  <c r="C22" i="23"/>
  <c r="H22" i="23" s="1"/>
  <c r="J21" i="23"/>
  <c r="I21" i="23"/>
  <c r="C21" i="23"/>
  <c r="H21" i="23" s="1"/>
  <c r="J20" i="23"/>
  <c r="I20" i="23"/>
  <c r="C20" i="23"/>
  <c r="H20" i="23" s="1"/>
  <c r="J19" i="23"/>
  <c r="I19" i="23"/>
  <c r="C19" i="23"/>
  <c r="H19" i="23" s="1"/>
  <c r="J18" i="23"/>
  <c r="I18" i="23"/>
  <c r="C18" i="23"/>
  <c r="H18" i="23" s="1"/>
  <c r="J17" i="23"/>
  <c r="I17" i="23"/>
  <c r="C17" i="23"/>
  <c r="H17" i="23" s="1"/>
  <c r="J16" i="23"/>
  <c r="I16" i="23"/>
  <c r="C16" i="23"/>
  <c r="H16" i="23" s="1"/>
  <c r="M15" i="23"/>
  <c r="L15" i="23"/>
  <c r="K15" i="23"/>
  <c r="G15" i="23"/>
  <c r="F15" i="23"/>
  <c r="E15" i="23"/>
  <c r="D15" i="23"/>
  <c r="C14" i="23"/>
  <c r="C13" i="23"/>
  <c r="J12" i="23"/>
  <c r="I12" i="23"/>
  <c r="C12" i="23"/>
  <c r="H12" i="23" s="1"/>
  <c r="J11" i="23"/>
  <c r="I11" i="23"/>
  <c r="C11" i="23"/>
  <c r="H11" i="23" s="1"/>
  <c r="J10" i="23"/>
  <c r="I10" i="23"/>
  <c r="C10" i="23"/>
  <c r="H10" i="23" s="1"/>
  <c r="J9" i="23"/>
  <c r="F9" i="23"/>
  <c r="I9" i="23" s="1"/>
  <c r="E9" i="23"/>
  <c r="D9" i="23"/>
  <c r="C8" i="23"/>
  <c r="C7" i="23"/>
  <c r="F6" i="23"/>
  <c r="F5" i="23" s="1"/>
  <c r="I5" i="23" s="1"/>
  <c r="E6" i="23"/>
  <c r="D6" i="23"/>
  <c r="J5" i="23"/>
  <c r="C38" i="22"/>
  <c r="C37" i="22"/>
  <c r="I36" i="22"/>
  <c r="C36" i="22"/>
  <c r="H36" i="22" s="1"/>
  <c r="I35" i="22"/>
  <c r="C35" i="22"/>
  <c r="H35" i="22" s="1"/>
  <c r="F34" i="22"/>
  <c r="I34" i="22" s="1"/>
  <c r="E34" i="22"/>
  <c r="D34" i="22"/>
  <c r="C34" i="22" s="1"/>
  <c r="H34" i="22" s="1"/>
  <c r="C33" i="22"/>
  <c r="C32" i="22"/>
  <c r="I31" i="22"/>
  <c r="C31" i="22"/>
  <c r="H31" i="22" s="1"/>
  <c r="I30" i="22"/>
  <c r="C30" i="22"/>
  <c r="H30" i="22" s="1"/>
  <c r="F29" i="22"/>
  <c r="I29" i="22" s="1"/>
  <c r="E29" i="22"/>
  <c r="D29" i="22"/>
  <c r="I28" i="22"/>
  <c r="C28" i="22"/>
  <c r="H28" i="22" s="1"/>
  <c r="I27" i="22"/>
  <c r="C27" i="22"/>
  <c r="H27" i="22" s="1"/>
  <c r="I26" i="22"/>
  <c r="C26" i="22"/>
  <c r="H26" i="22" s="1"/>
  <c r="I25" i="22"/>
  <c r="C25" i="22"/>
  <c r="H25" i="22" s="1"/>
  <c r="I24" i="22"/>
  <c r="C24" i="22"/>
  <c r="H24" i="22" s="1"/>
  <c r="L23" i="22"/>
  <c r="K23" i="22"/>
  <c r="G23" i="22"/>
  <c r="F23" i="22"/>
  <c r="E23" i="22"/>
  <c r="D23" i="22"/>
  <c r="I22" i="22"/>
  <c r="C22" i="22"/>
  <c r="H22" i="22" s="1"/>
  <c r="I21" i="22"/>
  <c r="C21" i="22"/>
  <c r="H21" i="22" s="1"/>
  <c r="L20" i="22"/>
  <c r="K20" i="22"/>
  <c r="G20" i="22"/>
  <c r="I20" i="22" s="1"/>
  <c r="F20" i="22"/>
  <c r="E20" i="22"/>
  <c r="D20" i="22"/>
  <c r="I19" i="22"/>
  <c r="C19" i="22"/>
  <c r="H19" i="22" s="1"/>
  <c r="I18" i="22"/>
  <c r="C18" i="22"/>
  <c r="H18" i="22" s="1"/>
  <c r="I17" i="22"/>
  <c r="C17" i="22"/>
  <c r="H17" i="22" s="1"/>
  <c r="L16" i="22"/>
  <c r="K16" i="22"/>
  <c r="G16" i="22"/>
  <c r="F16" i="22"/>
  <c r="E16" i="22"/>
  <c r="D16" i="22"/>
  <c r="I13" i="22"/>
  <c r="C13" i="22"/>
  <c r="H13" i="22" s="1"/>
  <c r="I12" i="22"/>
  <c r="C12" i="22"/>
  <c r="H12" i="22" s="1"/>
  <c r="I11" i="22"/>
  <c r="C11" i="22"/>
  <c r="H11" i="22" s="1"/>
  <c r="I10" i="22"/>
  <c r="C10" i="22"/>
  <c r="H10" i="22" s="1"/>
  <c r="I9" i="22"/>
  <c r="C9" i="22"/>
  <c r="H9" i="22" s="1"/>
  <c r="I8" i="22"/>
  <c r="C8" i="22"/>
  <c r="H8" i="22" s="1"/>
  <c r="I7" i="22"/>
  <c r="C7" i="22"/>
  <c r="H7" i="22" s="1"/>
  <c r="I6" i="22"/>
  <c r="C6" i="22"/>
  <c r="H6" i="22" s="1"/>
  <c r="M5" i="22"/>
  <c r="L5" i="22"/>
  <c r="K5" i="22"/>
  <c r="G5" i="22"/>
  <c r="F5" i="22"/>
  <c r="E5" i="22"/>
  <c r="D5" i="22"/>
  <c r="C26" i="21"/>
  <c r="J25" i="21"/>
  <c r="I25" i="21"/>
  <c r="C25" i="21"/>
  <c r="H25" i="21" s="1"/>
  <c r="J24" i="21"/>
  <c r="I24" i="21"/>
  <c r="C24" i="21"/>
  <c r="H24" i="21" s="1"/>
  <c r="J23" i="21"/>
  <c r="I23" i="21"/>
  <c r="C23" i="21"/>
  <c r="H23" i="21" s="1"/>
  <c r="J22" i="21"/>
  <c r="I22" i="21"/>
  <c r="C22" i="21"/>
  <c r="H22" i="21" s="1"/>
  <c r="C21" i="21"/>
  <c r="M20" i="21"/>
  <c r="J20" i="21" s="1"/>
  <c r="F20" i="21"/>
  <c r="I20" i="21" s="1"/>
  <c r="E20" i="21"/>
  <c r="D20" i="21"/>
  <c r="I19" i="21"/>
  <c r="C19" i="21"/>
  <c r="H19" i="21" s="1"/>
  <c r="L18" i="21"/>
  <c r="L17" i="21" s="1"/>
  <c r="K18" i="21"/>
  <c r="K17" i="21" s="1"/>
  <c r="G18" i="21"/>
  <c r="F18" i="21"/>
  <c r="F17" i="21" s="1"/>
  <c r="E18" i="21"/>
  <c r="E17" i="21" s="1"/>
  <c r="D18" i="21"/>
  <c r="C12" i="21"/>
  <c r="C11" i="21"/>
  <c r="C10" i="21"/>
  <c r="C9" i="21"/>
  <c r="C8" i="21"/>
  <c r="C7" i="21"/>
  <c r="C6" i="21"/>
  <c r="N27" i="20"/>
  <c r="N26" i="20"/>
  <c r="N25" i="20"/>
  <c r="N24" i="20"/>
  <c r="N23" i="20"/>
  <c r="N22" i="20"/>
  <c r="N21" i="20"/>
  <c r="N20" i="20"/>
  <c r="N19" i="20"/>
  <c r="N18" i="20"/>
  <c r="N17" i="20"/>
  <c r="B31" i="16"/>
  <c r="B30" i="16"/>
  <c r="B29" i="16"/>
  <c r="B28" i="16"/>
  <c r="B27" i="16"/>
  <c r="B26" i="16"/>
  <c r="B25" i="16"/>
  <c r="B24" i="16"/>
  <c r="B23" i="16"/>
  <c r="B22" i="16"/>
  <c r="B15" i="16"/>
  <c r="B14" i="16"/>
  <c r="B13" i="16"/>
  <c r="B12" i="16"/>
  <c r="B11" i="16"/>
  <c r="B10" i="16"/>
  <c r="B9" i="16"/>
  <c r="B8" i="16"/>
  <c r="B7" i="16"/>
  <c r="B6" i="16"/>
  <c r="B12" i="13"/>
  <c r="B11" i="13"/>
  <c r="B10" i="13"/>
  <c r="B9" i="13"/>
  <c r="B8" i="13"/>
  <c r="B7" i="13"/>
  <c r="B6" i="13"/>
  <c r="B5" i="13"/>
  <c r="B4" i="13"/>
  <c r="B3" i="13"/>
  <c r="Y96" i="7"/>
  <c r="X96" i="7"/>
  <c r="W96" i="7"/>
  <c r="V96" i="7"/>
  <c r="U96" i="7"/>
  <c r="T96" i="7"/>
  <c r="S96" i="7"/>
  <c r="R96" i="7"/>
  <c r="Q96" i="7"/>
  <c r="P96" i="7"/>
  <c r="O96" i="7"/>
  <c r="M96" i="7"/>
  <c r="L96" i="7"/>
  <c r="K96" i="7"/>
  <c r="J96" i="7"/>
  <c r="I96" i="7"/>
  <c r="H96" i="7"/>
  <c r="G96" i="7"/>
  <c r="F96" i="7"/>
  <c r="E96" i="7"/>
  <c r="D96" i="7"/>
  <c r="B96" i="7"/>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3" i="4"/>
  <c r="M102" i="4"/>
  <c r="M101" i="4"/>
  <c r="M100" i="4"/>
  <c r="M99" i="4"/>
  <c r="M98" i="4"/>
  <c r="H97" i="4"/>
  <c r="M97" i="4" s="1"/>
  <c r="H96" i="4"/>
  <c r="M96" i="4" s="1"/>
  <c r="H95" i="4"/>
  <c r="M95" i="4" s="1"/>
  <c r="H94" i="4"/>
  <c r="M94" i="4" s="1"/>
  <c r="H93" i="4"/>
  <c r="M93" i="4" s="1"/>
  <c r="H92" i="4"/>
  <c r="M92" i="4" s="1"/>
  <c r="H91" i="4"/>
  <c r="M91" i="4" s="1"/>
  <c r="H90" i="4"/>
  <c r="M90" i="4" s="1"/>
  <c r="H89" i="4"/>
  <c r="M89" i="4" s="1"/>
  <c r="H88" i="4"/>
  <c r="M88" i="4" s="1"/>
  <c r="H87" i="4"/>
  <c r="M87" i="4" s="1"/>
  <c r="H86" i="4"/>
  <c r="M86" i="4" s="1"/>
  <c r="H85" i="4"/>
  <c r="M85" i="4" s="1"/>
  <c r="H84" i="4"/>
  <c r="M84" i="4" s="1"/>
  <c r="H83" i="4"/>
  <c r="M83" i="4" s="1"/>
  <c r="H82" i="4"/>
  <c r="M82" i="4" s="1"/>
  <c r="H81" i="4"/>
  <c r="M81" i="4" s="1"/>
  <c r="H80" i="4"/>
  <c r="M80" i="4" s="1"/>
  <c r="H79" i="4"/>
  <c r="M79" i="4" s="1"/>
  <c r="H78" i="4"/>
  <c r="M78" i="4" s="1"/>
  <c r="H77" i="4"/>
  <c r="M77" i="4" s="1"/>
  <c r="H76" i="4"/>
  <c r="M76" i="4" s="1"/>
  <c r="H75" i="4"/>
  <c r="M75" i="4" s="1"/>
  <c r="H74" i="4"/>
  <c r="M74" i="4" s="1"/>
  <c r="H73" i="4"/>
  <c r="M73" i="4" s="1"/>
  <c r="H72" i="4"/>
  <c r="M72" i="4" s="1"/>
  <c r="H71" i="4"/>
  <c r="M71" i="4" s="1"/>
  <c r="H70" i="4"/>
  <c r="M70" i="4" s="1"/>
  <c r="H69" i="4"/>
  <c r="M69" i="4" s="1"/>
  <c r="H68" i="4"/>
  <c r="M68" i="4" s="1"/>
  <c r="H67" i="4"/>
  <c r="M67" i="4" s="1"/>
  <c r="H66" i="4"/>
  <c r="M66" i="4" s="1"/>
  <c r="H65" i="4"/>
  <c r="M65" i="4" s="1"/>
  <c r="H64" i="4"/>
  <c r="M64" i="4" s="1"/>
  <c r="H63" i="4"/>
  <c r="M63" i="4" s="1"/>
  <c r="H62" i="4"/>
  <c r="M62" i="4" s="1"/>
  <c r="H61" i="4"/>
  <c r="M61" i="4" s="1"/>
  <c r="H60" i="4"/>
  <c r="M60" i="4" s="1"/>
  <c r="H59" i="4"/>
  <c r="M59" i="4" s="1"/>
  <c r="H58" i="4"/>
  <c r="M58" i="4" s="1"/>
  <c r="H51" i="4"/>
  <c r="M51" i="4" s="1"/>
  <c r="H50" i="4"/>
  <c r="M50" i="4" s="1"/>
  <c r="H49" i="4"/>
  <c r="M49" i="4" s="1"/>
  <c r="H48" i="4"/>
  <c r="M48" i="4" s="1"/>
  <c r="H47" i="4"/>
  <c r="M47" i="4" s="1"/>
  <c r="H46" i="4"/>
  <c r="M46" i="4" s="1"/>
  <c r="H45" i="4"/>
  <c r="M45" i="4" s="1"/>
  <c r="H44" i="4"/>
  <c r="M44" i="4" s="1"/>
  <c r="H43" i="4"/>
  <c r="M43" i="4" s="1"/>
  <c r="H42" i="4"/>
  <c r="M42" i="4" s="1"/>
  <c r="H41" i="4"/>
  <c r="M41" i="4" s="1"/>
  <c r="H40" i="4"/>
  <c r="M40" i="4" s="1"/>
  <c r="H39" i="4"/>
  <c r="M39" i="4" s="1"/>
  <c r="H38" i="4"/>
  <c r="M38" i="4" s="1"/>
  <c r="H37" i="4"/>
  <c r="M37" i="4" s="1"/>
  <c r="H36" i="4"/>
  <c r="M36" i="4" s="1"/>
  <c r="H35" i="4"/>
  <c r="M35" i="4" s="1"/>
  <c r="H34" i="4"/>
  <c r="M34" i="4" s="1"/>
  <c r="H33" i="4"/>
  <c r="M33" i="4" s="1"/>
  <c r="H32" i="4"/>
  <c r="M32" i="4" s="1"/>
  <c r="H31" i="4"/>
  <c r="M31" i="4" s="1"/>
  <c r="H30" i="4"/>
  <c r="M30" i="4" s="1"/>
  <c r="H29" i="4"/>
  <c r="M29" i="4" s="1"/>
  <c r="H28" i="4"/>
  <c r="M28" i="4" s="1"/>
  <c r="H27" i="4"/>
  <c r="M27" i="4" s="1"/>
  <c r="H26" i="4"/>
  <c r="M26" i="4" s="1"/>
  <c r="H25" i="4"/>
  <c r="M25" i="4" s="1"/>
  <c r="H24" i="4"/>
  <c r="M24" i="4" s="1"/>
  <c r="H23" i="4"/>
  <c r="M23" i="4" s="1"/>
  <c r="H22" i="4"/>
  <c r="M22" i="4" s="1"/>
  <c r="H21" i="4"/>
  <c r="M21" i="4" s="1"/>
  <c r="H20" i="4"/>
  <c r="M20" i="4" s="1"/>
  <c r="H19" i="4"/>
  <c r="M19" i="4" s="1"/>
  <c r="H18" i="4"/>
  <c r="M18" i="4" s="1"/>
  <c r="H17" i="4"/>
  <c r="M17" i="4" s="1"/>
  <c r="H16" i="4"/>
  <c r="M16" i="4" s="1"/>
  <c r="H15" i="4"/>
  <c r="M15" i="4" s="1"/>
  <c r="H14" i="4"/>
  <c r="H13" i="4"/>
  <c r="M13" i="4" s="1"/>
  <c r="H12" i="4"/>
  <c r="M12" i="4" s="1"/>
  <c r="H11" i="4"/>
  <c r="M11" i="4" s="1"/>
  <c r="H10" i="4"/>
  <c r="M10" i="4" s="1"/>
  <c r="H9" i="4"/>
  <c r="M9" i="4" s="1"/>
  <c r="H8" i="4"/>
  <c r="M8" i="4" s="1"/>
  <c r="H7" i="4"/>
  <c r="M7" i="4" s="1"/>
  <c r="H6" i="4"/>
  <c r="M6" i="4" s="1"/>
  <c r="I59" i="2"/>
  <c r="I58" i="2"/>
  <c r="I57" i="2"/>
  <c r="I56" i="2"/>
  <c r="I55" i="2"/>
  <c r="I54" i="2"/>
  <c r="H25" i="2"/>
  <c r="H23" i="2"/>
  <c r="C4" i="2"/>
  <c r="C3" i="2"/>
  <c r="H5" i="63" l="1"/>
  <c r="H6" i="63"/>
  <c r="H7" i="63"/>
  <c r="H8" i="63"/>
  <c r="H9" i="63"/>
  <c r="E22" i="74"/>
  <c r="E15" i="22"/>
  <c r="L15" i="22"/>
  <c r="I23" i="22"/>
  <c r="D5" i="23"/>
  <c r="K40" i="47"/>
  <c r="K36" i="47"/>
  <c r="K32" i="47"/>
  <c r="K39" i="47"/>
  <c r="K35" i="47"/>
  <c r="K31" i="47"/>
  <c r="K38" i="47"/>
  <c r="K34" i="47"/>
  <c r="K30" i="47"/>
  <c r="K37" i="47"/>
  <c r="K33" i="47"/>
  <c r="K41" i="47"/>
  <c r="J46" i="74"/>
  <c r="F46" i="74"/>
  <c r="D46" i="74"/>
  <c r="C46" i="74"/>
  <c r="I46" i="74"/>
  <c r="E46" i="74"/>
  <c r="H46" i="74"/>
  <c r="G46" i="74"/>
  <c r="J43" i="74"/>
  <c r="F43" i="74"/>
  <c r="D43" i="74"/>
  <c r="G43" i="74"/>
  <c r="I43" i="74"/>
  <c r="E43" i="74"/>
  <c r="H43" i="74"/>
  <c r="C43" i="74"/>
  <c r="G40" i="74"/>
  <c r="J40" i="74"/>
  <c r="F40" i="74"/>
  <c r="D40" i="74"/>
  <c r="C40" i="74"/>
  <c r="I40" i="74"/>
  <c r="E40" i="74"/>
  <c r="H40" i="74"/>
  <c r="I5" i="22"/>
  <c r="F15" i="22"/>
  <c r="G15" i="22"/>
  <c r="I15" i="22" s="1"/>
  <c r="E30" i="69"/>
  <c r="K15" i="22"/>
  <c r="C20" i="21"/>
  <c r="H20" i="21" s="1"/>
  <c r="D15" i="22"/>
  <c r="C15" i="22" s="1"/>
  <c r="C23" i="22"/>
  <c r="H23" i="22" s="1"/>
  <c r="C6" i="23"/>
  <c r="C37" i="23"/>
  <c r="H32" i="63"/>
  <c r="E23" i="69"/>
  <c r="C15" i="23"/>
  <c r="E21" i="69"/>
  <c r="C20" i="22"/>
  <c r="H20" i="22" s="1"/>
  <c r="H29" i="63"/>
  <c r="H30" i="63"/>
  <c r="H31" i="63"/>
  <c r="K24" i="73"/>
  <c r="E5" i="23"/>
  <c r="C5" i="23" s="1"/>
  <c r="H5" i="23" s="1"/>
  <c r="C18" i="21"/>
  <c r="C5" i="22"/>
  <c r="H5" i="22" s="1"/>
  <c r="I15" i="23"/>
  <c r="E24" i="69"/>
  <c r="D17" i="21"/>
  <c r="C9" i="23"/>
  <c r="H9" i="23" s="1"/>
  <c r="K15" i="73"/>
  <c r="B4" i="75"/>
  <c r="G22" i="74"/>
  <c r="I14" i="74"/>
  <c r="K18" i="73"/>
  <c r="E14" i="69"/>
  <c r="V14" i="69" s="1"/>
  <c r="G20" i="74"/>
  <c r="E21" i="74"/>
  <c r="K21" i="73"/>
  <c r="K12" i="73"/>
  <c r="H39" i="63"/>
  <c r="H27" i="63"/>
  <c r="H21" i="63"/>
  <c r="H15" i="63"/>
  <c r="C33" i="71"/>
  <c r="E14" i="71"/>
  <c r="E25" i="69"/>
  <c r="C96" i="7"/>
  <c r="I28" i="74"/>
  <c r="E20" i="74"/>
  <c r="I25" i="74"/>
  <c r="I11" i="74"/>
  <c r="C5" i="74"/>
  <c r="I4" i="74"/>
  <c r="I8" i="74"/>
  <c r="I3" i="74"/>
  <c r="G5" i="74"/>
  <c r="K39" i="73"/>
  <c r="K31" i="73"/>
  <c r="K32" i="73"/>
  <c r="C33" i="73"/>
  <c r="K33" i="73" s="1"/>
  <c r="K36" i="73"/>
  <c r="K5" i="73"/>
  <c r="K6" i="73"/>
  <c r="E5" i="74"/>
  <c r="K4" i="73"/>
  <c r="C20" i="74"/>
  <c r="C21" i="74"/>
  <c r="C22" i="74"/>
  <c r="I18" i="21"/>
  <c r="G17" i="21"/>
  <c r="H18" i="21"/>
  <c r="C16" i="22"/>
  <c r="H16" i="22" s="1"/>
  <c r="J15" i="23"/>
  <c r="C23" i="23"/>
  <c r="H23" i="23" s="1"/>
  <c r="J23" i="23"/>
  <c r="I23" i="23"/>
  <c r="C17" i="21"/>
  <c r="H15" i="23"/>
  <c r="I16" i="22"/>
  <c r="C29" i="22"/>
  <c r="H29" i="22" s="1"/>
  <c r="C27" i="23"/>
  <c r="H27" i="23" s="1"/>
  <c r="H15" i="22" l="1"/>
  <c r="K43" i="74"/>
  <c r="K46" i="74"/>
  <c r="I22" i="74"/>
  <c r="I5" i="74"/>
  <c r="I20" i="74"/>
  <c r="I21" i="74"/>
  <c r="J17" i="21"/>
  <c r="I17" i="21"/>
  <c r="H17" i="21"/>
  <c r="K40" i="74"/>
  <c r="G36" i="74" l="1"/>
  <c r="K36" i="74" s="1"/>
  <c r="G35" i="74"/>
  <c r="K35" i="74" s="1"/>
  <c r="H37" i="74" l="1"/>
  <c r="F37" i="74"/>
  <c r="I37" i="74"/>
  <c r="G37" i="74"/>
  <c r="D37" i="74"/>
  <c r="E37" i="74"/>
  <c r="C37" i="74"/>
  <c r="J37" i="74"/>
  <c r="K37" i="74" l="1"/>
  <c r="L33" i="71"/>
  <c r="O33" i="71"/>
  <c r="I33" i="71"/>
  <c r="R33" i="71"/>
  <c r="V33"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4" authorId="0" shapeId="0" xr:uid="{00000000-0006-0000-2500-000001000000}">
      <text>
        <r>
          <rPr>
            <b/>
            <sz val="9"/>
            <color indexed="81"/>
            <rFont val="MS P ゴシック"/>
            <family val="3"/>
            <charset val="128"/>
          </rPr>
          <t>Administrator:</t>
        </r>
        <r>
          <rPr>
            <sz val="9"/>
            <color indexed="81"/>
            <rFont val="MS P ゴシック"/>
            <family val="3"/>
            <charset val="128"/>
          </rPr>
          <t xml:space="preserve">
</t>
        </r>
      </text>
    </comment>
  </commentList>
</comments>
</file>

<file path=xl/sharedStrings.xml><?xml version="1.0" encoding="utf-8"?>
<sst xmlns="http://schemas.openxmlformats.org/spreadsheetml/2006/main" count="6697" uniqueCount="2077">
  <si>
    <t>１．市域の変遷</t>
    <rPh sb="2" eb="4">
      <t>シイキ</t>
    </rPh>
    <rPh sb="5" eb="7">
      <t>ヘンセン</t>
    </rPh>
    <phoneticPr fontId="3"/>
  </si>
  <si>
    <t>施　行　日</t>
    <rPh sb="0" eb="1">
      <t>ホドコ</t>
    </rPh>
    <rPh sb="2" eb="3">
      <t>ギョウ</t>
    </rPh>
    <rPh sb="4" eb="5">
      <t>ビ</t>
    </rPh>
    <phoneticPr fontId="3"/>
  </si>
  <si>
    <t>面　　　積</t>
    <rPh sb="0" eb="1">
      <t>メン</t>
    </rPh>
    <rPh sb="4" eb="5">
      <t>セキ</t>
    </rPh>
    <phoneticPr fontId="3"/>
  </si>
  <si>
    <t>備　　　　　　　　　　　　　　考</t>
    <rPh sb="0" eb="1">
      <t>ビ</t>
    </rPh>
    <rPh sb="15" eb="16">
      <t>コウ</t>
    </rPh>
    <phoneticPr fontId="3"/>
  </si>
  <si>
    <t>大</t>
    <rPh sb="0" eb="1">
      <t>ダイ</t>
    </rPh>
    <phoneticPr fontId="3"/>
  </si>
  <si>
    <t>4.</t>
    <phoneticPr fontId="3"/>
  </si>
  <si>
    <t>k</t>
  </si>
  <si>
    <t>㎡</t>
    <phoneticPr fontId="3"/>
  </si>
  <si>
    <t>大津村が大津町となる</t>
    <rPh sb="0" eb="2">
      <t>オオツ</t>
    </rPh>
    <rPh sb="2" eb="3">
      <t>ムラ</t>
    </rPh>
    <rPh sb="4" eb="7">
      <t>オオツチョウ</t>
    </rPh>
    <phoneticPr fontId="3"/>
  </si>
  <si>
    <t>昭</t>
    <rPh sb="0" eb="1">
      <t>ショウ</t>
    </rPh>
    <phoneticPr fontId="3"/>
  </si>
  <si>
    <t>6.</t>
    <phoneticPr fontId="3"/>
  </si>
  <si>
    <t>8.</t>
    <phoneticPr fontId="3"/>
  </si>
  <si>
    <t>8.00</t>
    <phoneticPr fontId="3"/>
  </si>
  <si>
    <t>㎡</t>
    <phoneticPr fontId="3"/>
  </si>
  <si>
    <t>上條村・穴師村と大津町が合併</t>
    <rPh sb="0" eb="2">
      <t>カミジョウ</t>
    </rPh>
    <rPh sb="2" eb="3">
      <t>ムラ</t>
    </rPh>
    <rPh sb="4" eb="5">
      <t>アナ</t>
    </rPh>
    <rPh sb="5" eb="6">
      <t>シ</t>
    </rPh>
    <rPh sb="6" eb="7">
      <t>ムラ</t>
    </rPh>
    <rPh sb="8" eb="11">
      <t>オオツチョウ</t>
    </rPh>
    <rPh sb="12" eb="14">
      <t>ガッペイ</t>
    </rPh>
    <phoneticPr fontId="3"/>
  </si>
  <si>
    <t>12.</t>
    <phoneticPr fontId="3"/>
  </si>
  <si>
    <t>3.</t>
    <phoneticPr fontId="3"/>
  </si>
  <si>
    <t>8.20</t>
    <phoneticPr fontId="3"/>
  </si>
  <si>
    <t>旧大津港竣工</t>
    <rPh sb="0" eb="1">
      <t>キュウ</t>
    </rPh>
    <rPh sb="1" eb="4">
      <t>オオツコウ</t>
    </rPh>
    <rPh sb="4" eb="6">
      <t>シュンコウ</t>
    </rPh>
    <phoneticPr fontId="3"/>
  </si>
  <si>
    <t>埋立</t>
    <rPh sb="0" eb="1">
      <t>マイ</t>
    </rPh>
    <rPh sb="1" eb="2">
      <t>リツ</t>
    </rPh>
    <phoneticPr fontId="3"/>
  </si>
  <si>
    <t>17.</t>
    <phoneticPr fontId="3"/>
  </si>
  <si>
    <t>4.</t>
    <phoneticPr fontId="3"/>
  </si>
  <si>
    <t>市制施行</t>
    <rPh sb="0" eb="2">
      <t>シセイ</t>
    </rPh>
    <rPh sb="2" eb="4">
      <t>セコウ</t>
    </rPh>
    <phoneticPr fontId="3"/>
  </si>
  <si>
    <t>25.</t>
    <phoneticPr fontId="3"/>
  </si>
  <si>
    <t>10.</t>
    <phoneticPr fontId="3"/>
  </si>
  <si>
    <t>9.22</t>
    <phoneticPr fontId="3"/>
  </si>
  <si>
    <t>建設省地理調査所発表</t>
    <rPh sb="0" eb="3">
      <t>ケンセツショウ</t>
    </rPh>
    <rPh sb="3" eb="5">
      <t>チリ</t>
    </rPh>
    <rPh sb="5" eb="7">
      <t>チョウサ</t>
    </rPh>
    <rPh sb="7" eb="8">
      <t>ショ</t>
    </rPh>
    <rPh sb="8" eb="10">
      <t>ハッピョウ</t>
    </rPh>
    <phoneticPr fontId="3"/>
  </si>
  <si>
    <t>43.</t>
    <phoneticPr fontId="3"/>
  </si>
  <si>
    <t>10.00</t>
    <phoneticPr fontId="3"/>
  </si>
  <si>
    <t>泉北４区・松之浜地先</t>
    <rPh sb="0" eb="2">
      <t>センボク</t>
    </rPh>
    <rPh sb="3" eb="4">
      <t>ク</t>
    </rPh>
    <rPh sb="5" eb="6">
      <t>マツ</t>
    </rPh>
    <rPh sb="6" eb="7">
      <t>ノ</t>
    </rPh>
    <rPh sb="7" eb="8">
      <t>ハマ</t>
    </rPh>
    <rPh sb="8" eb="9">
      <t>チ</t>
    </rPh>
    <rPh sb="9" eb="10">
      <t>サキ</t>
    </rPh>
    <phoneticPr fontId="3"/>
  </si>
  <si>
    <t>臨海町一～三丁目</t>
    <rPh sb="0" eb="2">
      <t>リンカイ</t>
    </rPh>
    <rPh sb="2" eb="3">
      <t>チョウ</t>
    </rPh>
    <rPh sb="3" eb="4">
      <t>1</t>
    </rPh>
    <rPh sb="5" eb="6">
      <t>3</t>
    </rPh>
    <rPh sb="6" eb="8">
      <t>チョウメ</t>
    </rPh>
    <phoneticPr fontId="3"/>
  </si>
  <si>
    <t>46.</t>
    <phoneticPr fontId="3"/>
  </si>
  <si>
    <t>1.</t>
    <phoneticPr fontId="3"/>
  </si>
  <si>
    <t>10.27</t>
    <phoneticPr fontId="3"/>
  </si>
  <si>
    <t>泉北５区・菅原町地先</t>
    <rPh sb="0" eb="2">
      <t>センボク</t>
    </rPh>
    <rPh sb="3" eb="4">
      <t>ク</t>
    </rPh>
    <rPh sb="5" eb="7">
      <t>スガハラ</t>
    </rPh>
    <rPh sb="7" eb="8">
      <t>マチ</t>
    </rPh>
    <rPh sb="8" eb="9">
      <t>チ</t>
    </rPh>
    <rPh sb="9" eb="10">
      <t>サキ</t>
    </rPh>
    <phoneticPr fontId="3"/>
  </si>
  <si>
    <t>0.270</t>
    <phoneticPr fontId="3"/>
  </si>
  <si>
    <t>新港町</t>
    <rPh sb="0" eb="1">
      <t>シン</t>
    </rPh>
    <rPh sb="1" eb="2">
      <t>コウ</t>
    </rPh>
    <rPh sb="2" eb="3">
      <t>マチ</t>
    </rPh>
    <phoneticPr fontId="3"/>
  </si>
  <si>
    <t>47.</t>
    <phoneticPr fontId="3"/>
  </si>
  <si>
    <t>10.34</t>
    <phoneticPr fontId="3"/>
  </si>
  <si>
    <t>泉北５区</t>
  </si>
  <si>
    <t>〃</t>
    <phoneticPr fontId="3"/>
  </si>
  <si>
    <t>48.</t>
    <phoneticPr fontId="3"/>
  </si>
  <si>
    <t>10.61</t>
    <phoneticPr fontId="3"/>
  </si>
  <si>
    <t>泉北７区</t>
    <phoneticPr fontId="3"/>
  </si>
  <si>
    <t>汐見町</t>
    <rPh sb="0" eb="1">
      <t>シオ</t>
    </rPh>
    <rPh sb="1" eb="2">
      <t>ミ</t>
    </rPh>
    <rPh sb="2" eb="3">
      <t>マチ</t>
    </rPh>
    <phoneticPr fontId="3"/>
  </si>
  <si>
    <t>汐見町地先</t>
    <rPh sb="0" eb="1">
      <t>シオ</t>
    </rPh>
    <rPh sb="1" eb="2">
      <t>ミ</t>
    </rPh>
    <rPh sb="2" eb="3">
      <t>マチ</t>
    </rPh>
    <rPh sb="3" eb="4">
      <t>チ</t>
    </rPh>
    <rPh sb="4" eb="5">
      <t>サキ</t>
    </rPh>
    <phoneticPr fontId="3"/>
  </si>
  <si>
    <t>50.</t>
    <phoneticPr fontId="3"/>
  </si>
  <si>
    <t>10.63</t>
    <phoneticPr fontId="3"/>
  </si>
  <si>
    <t>51.</t>
    <phoneticPr fontId="3"/>
  </si>
  <si>
    <t>10.89</t>
    <phoneticPr fontId="3"/>
  </si>
  <si>
    <t>11.</t>
    <phoneticPr fontId="3"/>
  </si>
  <si>
    <t>11.02</t>
    <phoneticPr fontId="3"/>
  </si>
  <si>
    <t>54.</t>
    <phoneticPr fontId="3"/>
  </si>
  <si>
    <t>11.23</t>
    <phoneticPr fontId="3"/>
  </si>
  <si>
    <t>泉北６区</t>
    <phoneticPr fontId="3"/>
  </si>
  <si>
    <t>小津島町</t>
    <rPh sb="0" eb="1">
      <t>コ</t>
    </rPh>
    <rPh sb="1" eb="2">
      <t>ツ</t>
    </rPh>
    <rPh sb="2" eb="3">
      <t>シマ</t>
    </rPh>
    <rPh sb="3" eb="4">
      <t>マチ</t>
    </rPh>
    <phoneticPr fontId="3"/>
  </si>
  <si>
    <t>泉北７区</t>
  </si>
  <si>
    <t>11.33</t>
    <phoneticPr fontId="3"/>
  </si>
  <si>
    <t>56.</t>
    <phoneticPr fontId="3"/>
  </si>
  <si>
    <t>2.</t>
    <phoneticPr fontId="3"/>
  </si>
  <si>
    <t>11.52</t>
    <phoneticPr fontId="3"/>
  </si>
  <si>
    <t>9.</t>
    <phoneticPr fontId="3"/>
  </si>
  <si>
    <t>11.53</t>
    <phoneticPr fontId="3"/>
  </si>
  <si>
    <t>61.</t>
    <phoneticPr fontId="3"/>
  </si>
  <si>
    <t>11.68</t>
    <phoneticPr fontId="3"/>
  </si>
  <si>
    <t>0.060</t>
    <phoneticPr fontId="3"/>
  </si>
  <si>
    <t>62.</t>
    <phoneticPr fontId="3"/>
  </si>
  <si>
    <t>11.77</t>
    <phoneticPr fontId="3"/>
  </si>
  <si>
    <t>5.</t>
    <phoneticPr fontId="3"/>
  </si>
  <si>
    <t>11.78</t>
    <phoneticPr fontId="3"/>
  </si>
  <si>
    <t>63.</t>
    <phoneticPr fontId="3"/>
  </si>
  <si>
    <t>国土地理院による公表値</t>
    <rPh sb="0" eb="2">
      <t>コクド</t>
    </rPh>
    <rPh sb="2" eb="4">
      <t>チリ</t>
    </rPh>
    <rPh sb="4" eb="5">
      <t>イン</t>
    </rPh>
    <rPh sb="8" eb="10">
      <t>コウヒョウ</t>
    </rPh>
    <rPh sb="10" eb="11">
      <t>チ</t>
    </rPh>
    <phoneticPr fontId="3"/>
  </si>
  <si>
    <t>平</t>
    <rPh sb="0" eb="1">
      <t>ヘイ</t>
    </rPh>
    <phoneticPr fontId="3"/>
  </si>
  <si>
    <t>元</t>
    <rPh sb="0" eb="1">
      <t>モト</t>
    </rPh>
    <phoneticPr fontId="3"/>
  </si>
  <si>
    <t>2.</t>
    <phoneticPr fontId="3"/>
  </si>
  <si>
    <t>11.70</t>
    <phoneticPr fontId="3"/>
  </si>
  <si>
    <t>7.</t>
    <phoneticPr fontId="3"/>
  </si>
  <si>
    <t>11.71</t>
    <phoneticPr fontId="3"/>
  </si>
  <si>
    <t>泉北４区</t>
    <phoneticPr fontId="3"/>
  </si>
  <si>
    <t>臨海町</t>
    <rPh sb="0" eb="2">
      <t>リンカイ</t>
    </rPh>
    <rPh sb="2" eb="3">
      <t>マチ</t>
    </rPh>
    <phoneticPr fontId="3"/>
  </si>
  <si>
    <t>3.</t>
    <phoneticPr fontId="3"/>
  </si>
  <si>
    <t>11.72</t>
    <phoneticPr fontId="3"/>
  </si>
  <si>
    <t>新港町・臨海町</t>
    <rPh sb="0" eb="1">
      <t>シン</t>
    </rPh>
    <rPh sb="1" eb="2">
      <t>コウ</t>
    </rPh>
    <rPh sb="2" eb="3">
      <t>マチ</t>
    </rPh>
    <rPh sb="4" eb="6">
      <t>リンカイ</t>
    </rPh>
    <rPh sb="6" eb="7">
      <t>マチ</t>
    </rPh>
    <phoneticPr fontId="3"/>
  </si>
  <si>
    <t>11.</t>
    <phoneticPr fontId="3"/>
  </si>
  <si>
    <t>11.73</t>
  </si>
  <si>
    <t>4.</t>
  </si>
  <si>
    <t>5.</t>
    <phoneticPr fontId="3"/>
  </si>
  <si>
    <t>.11.97</t>
    <phoneticPr fontId="3"/>
  </si>
  <si>
    <t>泉北６区</t>
  </si>
  <si>
    <t>0.240</t>
    <phoneticPr fontId="3"/>
  </si>
  <si>
    <t>12.16</t>
    <phoneticPr fontId="3"/>
  </si>
  <si>
    <t>旧港地区</t>
    <rPh sb="0" eb="1">
      <t>キュウ</t>
    </rPh>
    <rPh sb="1" eb="2">
      <t>コウ</t>
    </rPh>
    <rPh sb="2" eb="4">
      <t>チク</t>
    </rPh>
    <phoneticPr fontId="3"/>
  </si>
  <si>
    <t>なぎさ町</t>
    <rPh sb="3" eb="4">
      <t>マチ</t>
    </rPh>
    <phoneticPr fontId="3"/>
  </si>
  <si>
    <t>12.24</t>
    <phoneticPr fontId="3"/>
  </si>
  <si>
    <t>5.</t>
  </si>
  <si>
    <t>12.27</t>
    <phoneticPr fontId="3"/>
  </si>
  <si>
    <t>6.</t>
  </si>
  <si>
    <t>12.30</t>
    <phoneticPr fontId="3"/>
  </si>
  <si>
    <t>10.</t>
    <phoneticPr fontId="3"/>
  </si>
  <si>
    <t>13.</t>
    <phoneticPr fontId="3"/>
  </si>
  <si>
    <t>8.</t>
    <phoneticPr fontId="3"/>
  </si>
  <si>
    <t>12.32</t>
    <phoneticPr fontId="3"/>
  </si>
  <si>
    <t>12.29</t>
    <phoneticPr fontId="3"/>
  </si>
  <si>
    <t>17.</t>
    <phoneticPr fontId="3"/>
  </si>
  <si>
    <t>4.</t>
    <phoneticPr fontId="3"/>
  </si>
  <si>
    <t>12.53</t>
    <phoneticPr fontId="3"/>
  </si>
  <si>
    <t>夕凪町</t>
    <rPh sb="0" eb="2">
      <t>ユウナギ</t>
    </rPh>
    <rPh sb="2" eb="3">
      <t>チョウ</t>
    </rPh>
    <phoneticPr fontId="3"/>
  </si>
  <si>
    <t>18.</t>
  </si>
  <si>
    <t>12.63</t>
    <phoneticPr fontId="3"/>
  </si>
  <si>
    <t>19.</t>
  </si>
  <si>
    <t>3.</t>
  </si>
  <si>
    <t>12.73</t>
  </si>
  <si>
    <t>㎡</t>
  </si>
  <si>
    <t>19.</t>
    <phoneticPr fontId="3"/>
  </si>
  <si>
    <t>12.83</t>
    <phoneticPr fontId="3"/>
  </si>
  <si>
    <t>20.</t>
    <phoneticPr fontId="3"/>
  </si>
  <si>
    <t>12.84</t>
    <phoneticPr fontId="3"/>
  </si>
  <si>
    <t>20.</t>
  </si>
  <si>
    <t>7.</t>
  </si>
  <si>
    <t>12.94</t>
  </si>
  <si>
    <t>21.</t>
    <phoneticPr fontId="3"/>
  </si>
  <si>
    <t>12.95</t>
    <phoneticPr fontId="3"/>
  </si>
  <si>
    <t>22.</t>
    <phoneticPr fontId="3"/>
  </si>
  <si>
    <t>12.96</t>
  </si>
  <si>
    <t>13.29</t>
    <phoneticPr fontId="3"/>
  </si>
  <si>
    <t>13.26</t>
    <phoneticPr fontId="3"/>
  </si>
  <si>
    <t>24.</t>
  </si>
  <si>
    <t>2.</t>
  </si>
  <si>
    <t>13.27</t>
  </si>
  <si>
    <t>24.</t>
    <phoneticPr fontId="3"/>
  </si>
  <si>
    <t>13.36</t>
    <phoneticPr fontId="3"/>
  </si>
  <si>
    <t>26.</t>
  </si>
  <si>
    <t>13.41</t>
  </si>
  <si>
    <t>13.43</t>
  </si>
  <si>
    <t>13.49</t>
  </si>
  <si>
    <t>13.56</t>
    <phoneticPr fontId="3"/>
  </si>
  <si>
    <t>資料：政策推進課</t>
    <rPh sb="3" eb="5">
      <t>セイサク</t>
    </rPh>
    <rPh sb="5" eb="8">
      <t>スイシンカ</t>
    </rPh>
    <phoneticPr fontId="3"/>
  </si>
  <si>
    <t>２．市の位置</t>
    <rPh sb="2" eb="3">
      <t>シ</t>
    </rPh>
    <rPh sb="4" eb="6">
      <t>イチ</t>
    </rPh>
    <phoneticPr fontId="3"/>
  </si>
  <si>
    <t>本市は、大阪府の中央西南部に位置し、東経１３５°２４′北緯３４°３０′にあって、北及び東南は</t>
    <rPh sb="0" eb="1">
      <t>ホン</t>
    </rPh>
    <rPh sb="1" eb="2">
      <t>シ</t>
    </rPh>
    <rPh sb="4" eb="7">
      <t>オオサカフ</t>
    </rPh>
    <rPh sb="8" eb="10">
      <t>チュウオウ</t>
    </rPh>
    <rPh sb="10" eb="13">
      <t>セイナンブ</t>
    </rPh>
    <rPh sb="14" eb="16">
      <t>イチ</t>
    </rPh>
    <rPh sb="18" eb="20">
      <t>トウケイ</t>
    </rPh>
    <rPh sb="27" eb="29">
      <t>ホクイ</t>
    </rPh>
    <rPh sb="40" eb="41">
      <t>キタ</t>
    </rPh>
    <rPh sb="41" eb="42">
      <t>オヨ</t>
    </rPh>
    <rPh sb="43" eb="45">
      <t>トウナン</t>
    </rPh>
    <phoneticPr fontId="3"/>
  </si>
  <si>
    <t>　高石市と和泉市、西南は大津川を境として泉北郡忠岡町と隣接、西北は大阪湾に面している。</t>
    <rPh sb="1" eb="4">
      <t>タカイシシ</t>
    </rPh>
    <rPh sb="5" eb="8">
      <t>イズミシ</t>
    </rPh>
    <rPh sb="9" eb="11">
      <t>セイナン</t>
    </rPh>
    <rPh sb="12" eb="14">
      <t>オオツ</t>
    </rPh>
    <rPh sb="14" eb="15">
      <t>ガワ</t>
    </rPh>
    <rPh sb="16" eb="17">
      <t>サカイ</t>
    </rPh>
    <rPh sb="20" eb="22">
      <t>センボク</t>
    </rPh>
    <rPh sb="22" eb="23">
      <t>グン</t>
    </rPh>
    <rPh sb="23" eb="26">
      <t>タダオカチョウ</t>
    </rPh>
    <rPh sb="27" eb="29">
      <t>リンセツ</t>
    </rPh>
    <rPh sb="30" eb="32">
      <t>セイホク</t>
    </rPh>
    <rPh sb="33" eb="35">
      <t>オオサカ</t>
    </rPh>
    <rPh sb="35" eb="36">
      <t>ワン</t>
    </rPh>
    <rPh sb="37" eb="38">
      <t>メン</t>
    </rPh>
    <phoneticPr fontId="3"/>
  </si>
  <si>
    <t>３．市の面積</t>
    <rPh sb="2" eb="3">
      <t>シ</t>
    </rPh>
    <rPh sb="4" eb="6">
      <t>メンセキ</t>
    </rPh>
    <phoneticPr fontId="3"/>
  </si>
  <si>
    <t>市の面積は、昭和１７年の市制施行時８．２０k㎡であったが、昭和４３年以降から公有水面の埋立て</t>
    <rPh sb="0" eb="1">
      <t>シ</t>
    </rPh>
    <rPh sb="2" eb="4">
      <t>メンセキ</t>
    </rPh>
    <rPh sb="6" eb="8">
      <t>ショウワ</t>
    </rPh>
    <rPh sb="10" eb="11">
      <t>ネン</t>
    </rPh>
    <rPh sb="12" eb="14">
      <t>シセイ</t>
    </rPh>
    <rPh sb="14" eb="16">
      <t>セコウ</t>
    </rPh>
    <rPh sb="16" eb="17">
      <t>ジ</t>
    </rPh>
    <rPh sb="29" eb="31">
      <t>ショウワ</t>
    </rPh>
    <rPh sb="33" eb="34">
      <t>ネン</t>
    </rPh>
    <rPh sb="34" eb="36">
      <t>イコウ</t>
    </rPh>
    <rPh sb="38" eb="40">
      <t>コウユウ</t>
    </rPh>
    <rPh sb="40" eb="42">
      <t>スイメン</t>
    </rPh>
    <phoneticPr fontId="3"/>
  </si>
  <si>
    <t>面積</t>
    <rPh sb="0" eb="2">
      <t>メンセキ</t>
    </rPh>
    <phoneticPr fontId="3"/>
  </si>
  <si>
    <t>広　　ぼ　　う</t>
    <rPh sb="0" eb="1">
      <t>コウ</t>
    </rPh>
    <phoneticPr fontId="3"/>
  </si>
  <si>
    <t>海　　　抜</t>
    <rPh sb="0" eb="1">
      <t>ウミ</t>
    </rPh>
    <rPh sb="4" eb="5">
      <t>ヌ</t>
    </rPh>
    <phoneticPr fontId="3"/>
  </si>
  <si>
    <t>東　　西</t>
    <rPh sb="0" eb="1">
      <t>ヒガシ</t>
    </rPh>
    <rPh sb="3" eb="4">
      <t>ニシ</t>
    </rPh>
    <phoneticPr fontId="3"/>
  </si>
  <si>
    <t>南　　北</t>
    <rPh sb="0" eb="1">
      <t>ミナミ</t>
    </rPh>
    <rPh sb="3" eb="4">
      <t>キタ</t>
    </rPh>
    <phoneticPr fontId="3"/>
  </si>
  <si>
    <t>最　　高</t>
    <rPh sb="0" eb="1">
      <t>サイ</t>
    </rPh>
    <rPh sb="3" eb="4">
      <t>タカ</t>
    </rPh>
    <phoneticPr fontId="3"/>
  </si>
  <si>
    <t>最　　低</t>
    <rPh sb="0" eb="1">
      <t>サイ</t>
    </rPh>
    <rPh sb="3" eb="4">
      <t>テイ</t>
    </rPh>
    <phoneticPr fontId="3"/>
  </si>
  <si>
    <t>５．４kｍ</t>
  </si>
  <si>
    <t>５．５kｍ</t>
  </si>
  <si>
    <t>１８．３ｍ</t>
    <phoneticPr fontId="3"/>
  </si>
  <si>
    <t>０．４ｍ</t>
    <phoneticPr fontId="3"/>
  </si>
  <si>
    <t>資料：政策推進課</t>
    <phoneticPr fontId="3"/>
  </si>
  <si>
    <t>４．土地の地目別面積</t>
    <rPh sb="2" eb="4">
      <t>トチ</t>
    </rPh>
    <rPh sb="5" eb="7">
      <t>チモク</t>
    </rPh>
    <rPh sb="7" eb="8">
      <t>ベツ</t>
    </rPh>
    <rPh sb="8" eb="10">
      <t>メンセキ</t>
    </rPh>
    <phoneticPr fontId="3"/>
  </si>
  <si>
    <t>各年１月１日現在</t>
    <rPh sb="0" eb="2">
      <t>カクネン</t>
    </rPh>
    <rPh sb="3" eb="4">
      <t>ツキ</t>
    </rPh>
    <rPh sb="5" eb="6">
      <t>ヒ</t>
    </rPh>
    <rPh sb="6" eb="8">
      <t>ゲンザイ</t>
    </rPh>
    <phoneticPr fontId="3"/>
  </si>
  <si>
    <t>（単位：㎡）</t>
    <rPh sb="1" eb="3">
      <t>タンイ</t>
    </rPh>
    <phoneticPr fontId="3"/>
  </si>
  <si>
    <t>年  次</t>
    <rPh sb="0" eb="1">
      <t>トシ</t>
    </rPh>
    <rPh sb="3" eb="4">
      <t>ツギ</t>
    </rPh>
    <phoneticPr fontId="3"/>
  </si>
  <si>
    <t>総数</t>
    <rPh sb="0" eb="2">
      <t>ソウスウ</t>
    </rPh>
    <phoneticPr fontId="3"/>
  </si>
  <si>
    <t>一般田</t>
    <rPh sb="0" eb="2">
      <t>イッパン</t>
    </rPh>
    <rPh sb="2" eb="3">
      <t>デン</t>
    </rPh>
    <phoneticPr fontId="3"/>
  </si>
  <si>
    <t>一般畑</t>
    <rPh sb="0" eb="2">
      <t>イッパン</t>
    </rPh>
    <rPh sb="2" eb="3">
      <t>ハタ</t>
    </rPh>
    <phoneticPr fontId="3"/>
  </si>
  <si>
    <t>宅地</t>
    <rPh sb="0" eb="2">
      <t>タクチ</t>
    </rPh>
    <phoneticPr fontId="3"/>
  </si>
  <si>
    <t>鉄軌道</t>
    <rPh sb="0" eb="1">
      <t>テツ</t>
    </rPh>
    <rPh sb="1" eb="3">
      <t>キドウ</t>
    </rPh>
    <phoneticPr fontId="3"/>
  </si>
  <si>
    <t>雑種地その他</t>
    <rPh sb="0" eb="2">
      <t>ザッシュ</t>
    </rPh>
    <rPh sb="2" eb="3">
      <t>チ</t>
    </rPh>
    <rPh sb="5" eb="6">
      <t>タ</t>
    </rPh>
    <phoneticPr fontId="3"/>
  </si>
  <si>
    <t>２８年</t>
    <rPh sb="2" eb="3">
      <t>ネン</t>
    </rPh>
    <phoneticPr fontId="3"/>
  </si>
  <si>
    <t>２９年</t>
    <rPh sb="2" eb="3">
      <t>ネン</t>
    </rPh>
    <phoneticPr fontId="3"/>
  </si>
  <si>
    <t>３０年</t>
    <rPh sb="2" eb="3">
      <t>ネン</t>
    </rPh>
    <phoneticPr fontId="3"/>
  </si>
  <si>
    <t>令和　　元年</t>
    <rPh sb="0" eb="1">
      <t>レイ</t>
    </rPh>
    <rPh sb="1" eb="2">
      <t>ワ</t>
    </rPh>
    <rPh sb="4" eb="5">
      <t>ゲン</t>
    </rPh>
    <rPh sb="5" eb="6">
      <t>ネン</t>
    </rPh>
    <phoneticPr fontId="3"/>
  </si>
  <si>
    <t>資料：税務課</t>
    <rPh sb="0" eb="2">
      <t>シリョウ</t>
    </rPh>
    <rPh sb="3" eb="5">
      <t>ゼイム</t>
    </rPh>
    <rPh sb="5" eb="6">
      <t>カ</t>
    </rPh>
    <phoneticPr fontId="3"/>
  </si>
  <si>
    <t>５．用途別・田畑別総農地転用面積</t>
    <rPh sb="2" eb="4">
      <t>ヨウト</t>
    </rPh>
    <rPh sb="4" eb="5">
      <t>ベツ</t>
    </rPh>
    <rPh sb="6" eb="8">
      <t>タハタ</t>
    </rPh>
    <rPh sb="8" eb="9">
      <t>ベツ</t>
    </rPh>
    <rPh sb="9" eb="10">
      <t>ソウ</t>
    </rPh>
    <rPh sb="10" eb="12">
      <t>ノウチ</t>
    </rPh>
    <rPh sb="12" eb="14">
      <t>テンヨウ</t>
    </rPh>
    <rPh sb="14" eb="16">
      <t>メンセキ</t>
    </rPh>
    <phoneticPr fontId="3"/>
  </si>
  <si>
    <t>年   次</t>
    <rPh sb="0" eb="1">
      <t>トシ</t>
    </rPh>
    <rPh sb="4" eb="5">
      <t>ツギ</t>
    </rPh>
    <phoneticPr fontId="3"/>
  </si>
  <si>
    <t>住宅</t>
    <rPh sb="0" eb="2">
      <t>ジュウタク</t>
    </rPh>
    <phoneticPr fontId="3"/>
  </si>
  <si>
    <t>工場</t>
    <rPh sb="0" eb="2">
      <t>コウバ</t>
    </rPh>
    <phoneticPr fontId="3"/>
  </si>
  <si>
    <t>道水路</t>
    <rPh sb="0" eb="1">
      <t>ミチ</t>
    </rPh>
    <rPh sb="1" eb="3">
      <t>スイロ</t>
    </rPh>
    <phoneticPr fontId="3"/>
  </si>
  <si>
    <t>その他</t>
    <rPh sb="2" eb="3">
      <t>タ</t>
    </rPh>
    <phoneticPr fontId="3"/>
  </si>
  <si>
    <t>合計</t>
    <rPh sb="0" eb="2">
      <t>ゴウケイ</t>
    </rPh>
    <phoneticPr fontId="3"/>
  </si>
  <si>
    <t>田</t>
    <rPh sb="0" eb="1">
      <t>タ</t>
    </rPh>
    <phoneticPr fontId="3"/>
  </si>
  <si>
    <t>-</t>
  </si>
  <si>
    <t>平成２６年</t>
    <rPh sb="0" eb="2">
      <t>ヘイセイ</t>
    </rPh>
    <rPh sb="4" eb="5">
      <t>ネン</t>
    </rPh>
    <phoneticPr fontId="3"/>
  </si>
  <si>
    <t>畑</t>
    <rPh sb="0" eb="1">
      <t>ハタ</t>
    </rPh>
    <phoneticPr fontId="3"/>
  </si>
  <si>
    <t>計</t>
    <rPh sb="0" eb="1">
      <t>ケイ</t>
    </rPh>
    <phoneticPr fontId="3"/>
  </si>
  <si>
    <t>２７年</t>
    <rPh sb="2" eb="3">
      <t>ネン</t>
    </rPh>
    <phoneticPr fontId="3"/>
  </si>
  <si>
    <t>資料：農業委員会</t>
    <rPh sb="0" eb="2">
      <t>シリョウ</t>
    </rPh>
    <rPh sb="3" eb="5">
      <t>ノウギョウ</t>
    </rPh>
    <rPh sb="5" eb="8">
      <t>イインカイ</t>
    </rPh>
    <phoneticPr fontId="3"/>
  </si>
  <si>
    <t>６．農地法による届出に係る農地転用状況</t>
    <rPh sb="2" eb="5">
      <t>ノウチホウ</t>
    </rPh>
    <rPh sb="8" eb="10">
      <t>トドケデ</t>
    </rPh>
    <rPh sb="11" eb="12">
      <t>カカ</t>
    </rPh>
    <rPh sb="13" eb="15">
      <t>ノウチ</t>
    </rPh>
    <rPh sb="15" eb="17">
      <t>テンヨウ</t>
    </rPh>
    <rPh sb="17" eb="19">
      <t>ジョウキョウ</t>
    </rPh>
    <phoneticPr fontId="3"/>
  </si>
  <si>
    <t>上欄　（　　）は件数　下欄は面積　（単位：㎡）　　</t>
    <rPh sb="0" eb="1">
      <t>ジョウ</t>
    </rPh>
    <rPh sb="1" eb="2">
      <t>ラン</t>
    </rPh>
    <rPh sb="8" eb="10">
      <t>ケンスウ</t>
    </rPh>
    <rPh sb="11" eb="12">
      <t>シタ</t>
    </rPh>
    <rPh sb="12" eb="13">
      <t>ラン</t>
    </rPh>
    <rPh sb="14" eb="16">
      <t>メンセキ</t>
    </rPh>
    <phoneticPr fontId="3"/>
  </si>
  <si>
    <t>年　　次</t>
    <rPh sb="0" eb="1">
      <t>トシ</t>
    </rPh>
    <rPh sb="3" eb="4">
      <t>ツギ</t>
    </rPh>
    <phoneticPr fontId="3"/>
  </si>
  <si>
    <t>第４条</t>
    <rPh sb="0" eb="1">
      <t>ダイ</t>
    </rPh>
    <rPh sb="2" eb="3">
      <t>ジョウ</t>
    </rPh>
    <phoneticPr fontId="3"/>
  </si>
  <si>
    <t>第５条</t>
    <rPh sb="0" eb="1">
      <t>ダイ</t>
    </rPh>
    <rPh sb="2" eb="3">
      <t>ジョウ</t>
    </rPh>
    <phoneticPr fontId="3"/>
  </si>
  <si>
    <t>１．市の降水量</t>
    <rPh sb="2" eb="3">
      <t>シ</t>
    </rPh>
    <rPh sb="4" eb="7">
      <t>コウスイリョウ</t>
    </rPh>
    <phoneticPr fontId="3"/>
  </si>
  <si>
    <t>降　　水　　量（ｍｍ）</t>
    <rPh sb="0" eb="1">
      <t>ゴウ</t>
    </rPh>
    <rPh sb="3" eb="4">
      <t>ミズ</t>
    </rPh>
    <rPh sb="6" eb="7">
      <t>リョウ</t>
    </rPh>
    <phoneticPr fontId="3"/>
  </si>
  <si>
    <t>総　　　量</t>
    <rPh sb="0" eb="1">
      <t>フサ</t>
    </rPh>
    <rPh sb="4" eb="5">
      <t>リョウ</t>
    </rPh>
    <phoneticPr fontId="3"/>
  </si>
  <si>
    <t>最大日量</t>
    <rPh sb="0" eb="2">
      <t>サイダイ</t>
    </rPh>
    <rPh sb="2" eb="3">
      <t>ヒ</t>
    </rPh>
    <rPh sb="3" eb="4">
      <t>リョウ</t>
    </rPh>
    <phoneticPr fontId="3"/>
  </si>
  <si>
    <t>209.0</t>
  </si>
  <si>
    <t>157.5</t>
  </si>
  <si>
    <t>令和　　　元年</t>
    <rPh sb="0" eb="1">
      <t>レイ</t>
    </rPh>
    <rPh sb="1" eb="2">
      <t>ワ</t>
    </rPh>
    <rPh sb="5" eb="6">
      <t>ゲン</t>
    </rPh>
    <rPh sb="6" eb="7">
      <t>ネン</t>
    </rPh>
    <phoneticPr fontId="3"/>
  </si>
  <si>
    <t>資料：下水道課</t>
    <rPh sb="0" eb="2">
      <t>シリョウ</t>
    </rPh>
    <rPh sb="3" eb="6">
      <t>ゲスイドウ</t>
    </rPh>
    <rPh sb="6" eb="7">
      <t>カ</t>
    </rPh>
    <phoneticPr fontId="3"/>
  </si>
  <si>
    <t>[月別降水量]</t>
    <rPh sb="1" eb="3">
      <t>ツキベツ</t>
    </rPh>
    <rPh sb="3" eb="6">
      <t>コウスイリョウ</t>
    </rPh>
    <phoneticPr fontId="3"/>
  </si>
  <si>
    <t>（単位：ｍｍ）</t>
    <rPh sb="1" eb="3">
      <t>タンイ</t>
    </rPh>
    <phoneticPr fontId="3"/>
  </si>
  <si>
    <t>年次</t>
    <rPh sb="0" eb="2">
      <t>ネンジ</t>
    </rPh>
    <phoneticPr fontId="3"/>
  </si>
  <si>
    <t>１月</t>
    <rPh sb="1" eb="2">
      <t>ツキ</t>
    </rPh>
    <phoneticPr fontId="3"/>
  </si>
  <si>
    <t>２月</t>
  </si>
  <si>
    <t>３月</t>
  </si>
  <si>
    <t>４月</t>
  </si>
  <si>
    <t>５月</t>
  </si>
  <si>
    <t>６月</t>
  </si>
  <si>
    <t>７月</t>
  </si>
  <si>
    <t>８月</t>
  </si>
  <si>
    <t>９月</t>
  </si>
  <si>
    <t>１０月</t>
  </si>
  <si>
    <t>１１月</t>
  </si>
  <si>
    <t>１２月</t>
  </si>
  <si>
    <t>令和　元年</t>
    <rPh sb="0" eb="1">
      <t>レイ</t>
    </rPh>
    <rPh sb="1" eb="2">
      <t>ワ</t>
    </rPh>
    <rPh sb="3" eb="4">
      <t>ゲン</t>
    </rPh>
    <rPh sb="4" eb="5">
      <t>ネン</t>
    </rPh>
    <phoneticPr fontId="3"/>
  </si>
  <si>
    <t>１．年次別人口・世帯数</t>
    <rPh sb="2" eb="4">
      <t>ネンジ</t>
    </rPh>
    <rPh sb="4" eb="5">
      <t>ベツ</t>
    </rPh>
    <rPh sb="5" eb="7">
      <t>ジンコウ</t>
    </rPh>
    <rPh sb="8" eb="11">
      <t>セタイスウ</t>
    </rPh>
    <phoneticPr fontId="3"/>
  </si>
  <si>
    <t>年　　　　　　　次</t>
    <rPh sb="0" eb="1">
      <t>トシ</t>
    </rPh>
    <rPh sb="8" eb="9">
      <t>ツギ</t>
    </rPh>
    <phoneticPr fontId="3"/>
  </si>
  <si>
    <t>世帯数</t>
    <rPh sb="0" eb="2">
      <t>セタイ</t>
    </rPh>
    <rPh sb="2" eb="3">
      <t>スウ</t>
    </rPh>
    <phoneticPr fontId="3"/>
  </si>
  <si>
    <t>人　　　　　口</t>
    <rPh sb="0" eb="1">
      <t>ヒト</t>
    </rPh>
    <rPh sb="6" eb="7">
      <t>クチ</t>
    </rPh>
    <phoneticPr fontId="3"/>
  </si>
  <si>
    <t>人口密度</t>
    <rPh sb="0" eb="2">
      <t>ジンコウ</t>
    </rPh>
    <rPh sb="2" eb="4">
      <t>ミツド</t>
    </rPh>
    <phoneticPr fontId="3"/>
  </si>
  <si>
    <t>１世帯</t>
    <rPh sb="1" eb="3">
      <t>セタイ</t>
    </rPh>
    <phoneticPr fontId="3"/>
  </si>
  <si>
    <t>男</t>
    <rPh sb="0" eb="1">
      <t>オトコ</t>
    </rPh>
    <phoneticPr fontId="3"/>
  </si>
  <si>
    <t>女</t>
    <rPh sb="0" eb="1">
      <t>オンナ</t>
    </rPh>
    <phoneticPr fontId="3"/>
  </si>
  <si>
    <t>１k</t>
  </si>
  <si>
    <t>㎡</t>
    <phoneticPr fontId="3"/>
  </si>
  <si>
    <t>当たり</t>
    <rPh sb="0" eb="1">
      <t>ア</t>
    </rPh>
    <phoneticPr fontId="3"/>
  </si>
  <si>
    <t>につき</t>
    <phoneticPr fontId="3"/>
  </si>
  <si>
    <t>の人員</t>
    <rPh sb="1" eb="3">
      <t>ジンイン</t>
    </rPh>
    <phoneticPr fontId="3"/>
  </si>
  <si>
    <t>世帯</t>
    <rPh sb="0" eb="2">
      <t>セタイ</t>
    </rPh>
    <phoneticPr fontId="3"/>
  </si>
  <si>
    <t>人</t>
    <rPh sb="0" eb="1">
      <t>ニン</t>
    </rPh>
    <phoneticPr fontId="3"/>
  </si>
  <si>
    <t>（町制施行）</t>
    <rPh sb="1" eb="2">
      <t>マチ</t>
    </rPh>
    <rPh sb="2" eb="3">
      <t>セイ</t>
    </rPh>
    <rPh sb="3" eb="5">
      <t>セコウ</t>
    </rPh>
    <phoneticPr fontId="3"/>
  </si>
  <si>
    <t>〃</t>
    <phoneticPr fontId="3"/>
  </si>
  <si>
    <t>9.</t>
    <phoneticPr fontId="3"/>
  </si>
  <si>
    <t>10.</t>
    <phoneticPr fontId="3"/>
  </si>
  <si>
    <t>第１回国勢調査</t>
    <rPh sb="0" eb="1">
      <t>ダイ</t>
    </rPh>
    <rPh sb="2" eb="3">
      <t>カイ</t>
    </rPh>
    <rPh sb="3" eb="5">
      <t>コクセイ</t>
    </rPh>
    <rPh sb="5" eb="7">
      <t>チョウサ</t>
    </rPh>
    <phoneticPr fontId="3"/>
  </si>
  <si>
    <t>14.</t>
    <phoneticPr fontId="3"/>
  </si>
  <si>
    <t>第２回国勢調査</t>
    <rPh sb="0" eb="1">
      <t>ダイ</t>
    </rPh>
    <rPh sb="2" eb="3">
      <t>カイ</t>
    </rPh>
    <rPh sb="3" eb="5">
      <t>コクセイ</t>
    </rPh>
    <rPh sb="5" eb="7">
      <t>チョウサ</t>
    </rPh>
    <phoneticPr fontId="3"/>
  </si>
  <si>
    <t>第３回国勢調査</t>
    <rPh sb="0" eb="1">
      <t>ダイ</t>
    </rPh>
    <rPh sb="2" eb="3">
      <t>カイ</t>
    </rPh>
    <rPh sb="3" eb="5">
      <t>コクセイ</t>
    </rPh>
    <rPh sb="5" eb="7">
      <t>チョウサ</t>
    </rPh>
    <phoneticPr fontId="3"/>
  </si>
  <si>
    <t>（穴師村・上條村合併）</t>
    <rPh sb="1" eb="2">
      <t>アナ</t>
    </rPh>
    <rPh sb="2" eb="3">
      <t>シ</t>
    </rPh>
    <rPh sb="3" eb="4">
      <t>ムラ</t>
    </rPh>
    <rPh sb="5" eb="7">
      <t>カミジョウ</t>
    </rPh>
    <rPh sb="7" eb="8">
      <t>ムラ</t>
    </rPh>
    <rPh sb="8" eb="10">
      <t>ガッペイ</t>
    </rPh>
    <phoneticPr fontId="3"/>
  </si>
  <si>
    <t>第４回国勢調査</t>
    <rPh sb="0" eb="1">
      <t>ダイ</t>
    </rPh>
    <rPh sb="2" eb="3">
      <t>カイ</t>
    </rPh>
    <rPh sb="3" eb="5">
      <t>コクセイ</t>
    </rPh>
    <rPh sb="5" eb="7">
      <t>チョウサ</t>
    </rPh>
    <phoneticPr fontId="3"/>
  </si>
  <si>
    <t>15.</t>
    <phoneticPr fontId="3"/>
  </si>
  <si>
    <t>第５回国勢調査</t>
    <rPh sb="0" eb="1">
      <t>ダイ</t>
    </rPh>
    <rPh sb="2" eb="3">
      <t>カイ</t>
    </rPh>
    <rPh sb="3" eb="5">
      <t>コクセイ</t>
    </rPh>
    <rPh sb="5" eb="7">
      <t>チョウサ</t>
    </rPh>
    <phoneticPr fontId="3"/>
  </si>
  <si>
    <t>（市制施行）</t>
    <rPh sb="1" eb="3">
      <t>シセイ</t>
    </rPh>
    <rPh sb="3" eb="5">
      <t>セコウ</t>
    </rPh>
    <phoneticPr fontId="3"/>
  </si>
  <si>
    <t>19.</t>
    <phoneticPr fontId="3"/>
  </si>
  <si>
    <t>人口調査</t>
    <rPh sb="0" eb="2">
      <t>ジンコウ</t>
    </rPh>
    <rPh sb="2" eb="4">
      <t>チョウサ</t>
    </rPh>
    <phoneticPr fontId="3"/>
  </si>
  <si>
    <t>－</t>
    <phoneticPr fontId="3"/>
  </si>
  <si>
    <t>22.</t>
    <phoneticPr fontId="3"/>
  </si>
  <si>
    <t>第６回国勢調査</t>
    <rPh sb="0" eb="1">
      <t>ダイ</t>
    </rPh>
    <rPh sb="2" eb="3">
      <t>カイ</t>
    </rPh>
    <rPh sb="3" eb="5">
      <t>コクセイ</t>
    </rPh>
    <rPh sb="5" eb="7">
      <t>チョウサ</t>
    </rPh>
    <phoneticPr fontId="3"/>
  </si>
  <si>
    <t>23.</t>
  </si>
  <si>
    <t>常住人口調査</t>
    <rPh sb="0" eb="2">
      <t>ジョウジュウ</t>
    </rPh>
    <rPh sb="2" eb="4">
      <t>ジンコウ</t>
    </rPh>
    <rPh sb="4" eb="6">
      <t>チョウサ</t>
    </rPh>
    <phoneticPr fontId="3"/>
  </si>
  <si>
    <t>第７回国勢調査</t>
    <rPh sb="0" eb="1">
      <t>ダイ</t>
    </rPh>
    <rPh sb="2" eb="3">
      <t>カイ</t>
    </rPh>
    <rPh sb="3" eb="5">
      <t>コクセイ</t>
    </rPh>
    <rPh sb="5" eb="7">
      <t>チョウサ</t>
    </rPh>
    <phoneticPr fontId="3"/>
  </si>
  <si>
    <t>27.</t>
    <phoneticPr fontId="3"/>
  </si>
  <si>
    <t>7.</t>
    <phoneticPr fontId="3"/>
  </si>
  <si>
    <t>（住民登録制度施行）</t>
    <rPh sb="1" eb="3">
      <t>ジュウミン</t>
    </rPh>
    <rPh sb="3" eb="5">
      <t>トウロク</t>
    </rPh>
    <rPh sb="5" eb="7">
      <t>セイド</t>
    </rPh>
    <rPh sb="7" eb="9">
      <t>セコウ</t>
    </rPh>
    <phoneticPr fontId="3"/>
  </si>
  <si>
    <t>30.</t>
    <phoneticPr fontId="3"/>
  </si>
  <si>
    <t>第８回国勢調査</t>
    <rPh sb="0" eb="1">
      <t>ダイ</t>
    </rPh>
    <rPh sb="2" eb="3">
      <t>カイ</t>
    </rPh>
    <rPh sb="3" eb="5">
      <t>コクセイ</t>
    </rPh>
    <rPh sb="5" eb="7">
      <t>チョウサ</t>
    </rPh>
    <phoneticPr fontId="3"/>
  </si>
  <si>
    <t>35.</t>
    <phoneticPr fontId="3"/>
  </si>
  <si>
    <t>第９回国勢調査</t>
    <rPh sb="0" eb="1">
      <t>ダイ</t>
    </rPh>
    <rPh sb="2" eb="3">
      <t>カイ</t>
    </rPh>
    <rPh sb="3" eb="5">
      <t>コクセイ</t>
    </rPh>
    <rPh sb="5" eb="7">
      <t>チョウサ</t>
    </rPh>
    <phoneticPr fontId="3"/>
  </si>
  <si>
    <t>40.</t>
    <phoneticPr fontId="3"/>
  </si>
  <si>
    <t>第１０回国勢調査</t>
    <rPh sb="0" eb="1">
      <t>ダイ</t>
    </rPh>
    <rPh sb="3" eb="4">
      <t>カイ</t>
    </rPh>
    <rPh sb="4" eb="6">
      <t>コクセイ</t>
    </rPh>
    <rPh sb="6" eb="8">
      <t>チョウサ</t>
    </rPh>
    <phoneticPr fontId="3"/>
  </si>
  <si>
    <t>45.</t>
    <phoneticPr fontId="3"/>
  </si>
  <si>
    <t>第１１回国勢調査</t>
    <rPh sb="0" eb="1">
      <t>ダイ</t>
    </rPh>
    <rPh sb="3" eb="4">
      <t>カイ</t>
    </rPh>
    <rPh sb="4" eb="6">
      <t>コクセイ</t>
    </rPh>
    <rPh sb="6" eb="8">
      <t>チョウサ</t>
    </rPh>
    <phoneticPr fontId="3"/>
  </si>
  <si>
    <t>第１２回国勢調査</t>
    <rPh sb="0" eb="1">
      <t>ダイ</t>
    </rPh>
    <rPh sb="3" eb="4">
      <t>カイ</t>
    </rPh>
    <rPh sb="4" eb="6">
      <t>コクセイ</t>
    </rPh>
    <rPh sb="6" eb="8">
      <t>チョウサ</t>
    </rPh>
    <phoneticPr fontId="3"/>
  </si>
  <si>
    <t>51.</t>
  </si>
  <si>
    <t>住民・外国人登録人口</t>
    <rPh sb="0" eb="2">
      <t>ジュウミン</t>
    </rPh>
    <rPh sb="3" eb="5">
      <t>ガイコク</t>
    </rPh>
    <rPh sb="5" eb="6">
      <t>ジン</t>
    </rPh>
    <rPh sb="6" eb="8">
      <t>トウロク</t>
    </rPh>
    <rPh sb="8" eb="10">
      <t>ジンコウ</t>
    </rPh>
    <phoneticPr fontId="3"/>
  </si>
  <si>
    <t>52.</t>
  </si>
  <si>
    <t>53.</t>
  </si>
  <si>
    <t>54.</t>
  </si>
  <si>
    <t>55.</t>
  </si>
  <si>
    <t>第１３回国勢調査</t>
    <rPh sb="0" eb="1">
      <t>ダイ</t>
    </rPh>
    <rPh sb="3" eb="4">
      <t>カイ</t>
    </rPh>
    <rPh sb="4" eb="6">
      <t>コクセイ</t>
    </rPh>
    <rPh sb="6" eb="8">
      <t>チョウサ</t>
    </rPh>
    <phoneticPr fontId="3"/>
  </si>
  <si>
    <t>56.</t>
  </si>
  <si>
    <t>57.</t>
  </si>
  <si>
    <t>58.</t>
  </si>
  <si>
    <t>59.</t>
  </si>
  <si>
    <t>60.</t>
  </si>
  <si>
    <t>第１４回国勢調査</t>
    <rPh sb="0" eb="1">
      <t>ダイ</t>
    </rPh>
    <rPh sb="3" eb="4">
      <t>カイ</t>
    </rPh>
    <rPh sb="4" eb="6">
      <t>コクセイ</t>
    </rPh>
    <rPh sb="6" eb="8">
      <t>チョウサ</t>
    </rPh>
    <phoneticPr fontId="3"/>
  </si>
  <si>
    <t>61.</t>
  </si>
  <si>
    <t>62.</t>
  </si>
  <si>
    <t>63.</t>
  </si>
  <si>
    <t>１．年次別人口・世帯数　つづき</t>
    <rPh sb="2" eb="4">
      <t>ネンジ</t>
    </rPh>
    <rPh sb="4" eb="5">
      <t>ベツ</t>
    </rPh>
    <rPh sb="5" eb="7">
      <t>ジンコウ</t>
    </rPh>
    <rPh sb="8" eb="11">
      <t>セタイスウ</t>
    </rPh>
    <phoneticPr fontId="3"/>
  </si>
  <si>
    <t>〃</t>
    <phoneticPr fontId="3"/>
  </si>
  <si>
    <t>第１５回国勢調査</t>
    <rPh sb="0" eb="1">
      <t>ダイ</t>
    </rPh>
    <rPh sb="3" eb="4">
      <t>カイ</t>
    </rPh>
    <rPh sb="4" eb="6">
      <t>コクセイ</t>
    </rPh>
    <rPh sb="6" eb="8">
      <t>チョウサ</t>
    </rPh>
    <phoneticPr fontId="3"/>
  </si>
  <si>
    <t>第１６回国勢調査</t>
    <rPh sb="0" eb="1">
      <t>ダイ</t>
    </rPh>
    <rPh sb="3" eb="4">
      <t>カイ</t>
    </rPh>
    <rPh sb="4" eb="6">
      <t>コクセイ</t>
    </rPh>
    <rPh sb="6" eb="8">
      <t>チョウサ</t>
    </rPh>
    <phoneticPr fontId="3"/>
  </si>
  <si>
    <t>8.</t>
  </si>
  <si>
    <t>9.</t>
  </si>
  <si>
    <t>10.</t>
  </si>
  <si>
    <t>11.</t>
  </si>
  <si>
    <t>12.</t>
  </si>
  <si>
    <t>第１７回国勢調査</t>
    <rPh sb="0" eb="1">
      <t>ダイ</t>
    </rPh>
    <rPh sb="3" eb="4">
      <t>カイ</t>
    </rPh>
    <rPh sb="4" eb="6">
      <t>コクセイ</t>
    </rPh>
    <rPh sb="6" eb="8">
      <t>チョウサ</t>
    </rPh>
    <phoneticPr fontId="3"/>
  </si>
  <si>
    <t>13.</t>
  </si>
  <si>
    <t>14.</t>
  </si>
  <si>
    <t>15.</t>
  </si>
  <si>
    <t>16.</t>
  </si>
  <si>
    <t>16.</t>
    <phoneticPr fontId="3"/>
  </si>
  <si>
    <t>第１８回国勢調査</t>
    <rPh sb="0" eb="1">
      <t>ダイ</t>
    </rPh>
    <rPh sb="3" eb="4">
      <t>カイ</t>
    </rPh>
    <rPh sb="4" eb="6">
      <t>コクセイ</t>
    </rPh>
    <rPh sb="6" eb="8">
      <t>チョウサ</t>
    </rPh>
    <phoneticPr fontId="3"/>
  </si>
  <si>
    <t>18.</t>
    <phoneticPr fontId="3"/>
  </si>
  <si>
    <t>22.</t>
    <phoneticPr fontId="3"/>
  </si>
  <si>
    <t>3.</t>
    <phoneticPr fontId="3"/>
  </si>
  <si>
    <t>〃</t>
    <phoneticPr fontId="3"/>
  </si>
  <si>
    <t>10.</t>
    <phoneticPr fontId="3"/>
  </si>
  <si>
    <t>第１９回国勢調査</t>
    <rPh sb="0" eb="1">
      <t>ダイ</t>
    </rPh>
    <rPh sb="3" eb="4">
      <t>カイ</t>
    </rPh>
    <rPh sb="4" eb="6">
      <t>コクセイ</t>
    </rPh>
    <rPh sb="6" eb="8">
      <t>チョウサ</t>
    </rPh>
    <phoneticPr fontId="3"/>
  </si>
  <si>
    <t>23.</t>
    <phoneticPr fontId="3"/>
  </si>
  <si>
    <t>〃</t>
  </si>
  <si>
    <t>24.</t>
    <phoneticPr fontId="3"/>
  </si>
  <si>
    <t>25.</t>
    <phoneticPr fontId="3"/>
  </si>
  <si>
    <t>26.</t>
    <phoneticPr fontId="3"/>
  </si>
  <si>
    <t>27.</t>
    <phoneticPr fontId="3"/>
  </si>
  <si>
    <t>第２０回国勢調査</t>
    <rPh sb="0" eb="1">
      <t>ダイ</t>
    </rPh>
    <rPh sb="3" eb="4">
      <t>カイ</t>
    </rPh>
    <rPh sb="4" eb="6">
      <t>コクセイ</t>
    </rPh>
    <rPh sb="6" eb="8">
      <t>チョウサ</t>
    </rPh>
    <phoneticPr fontId="3"/>
  </si>
  <si>
    <t>28.</t>
    <phoneticPr fontId="3"/>
  </si>
  <si>
    <t>29.</t>
    <phoneticPr fontId="3"/>
  </si>
  <si>
    <t>30.</t>
    <phoneticPr fontId="3"/>
  </si>
  <si>
    <t>31.</t>
    <phoneticPr fontId="3"/>
  </si>
  <si>
    <t>6.</t>
    <phoneticPr fontId="3"/>
  </si>
  <si>
    <t>第２６回国勢調査</t>
    <rPh sb="0" eb="1">
      <t>ダイ</t>
    </rPh>
    <rPh sb="3" eb="4">
      <t>カイ</t>
    </rPh>
    <rPh sb="4" eb="6">
      <t>コクセイ</t>
    </rPh>
    <rPh sb="6" eb="8">
      <t>チョウサ</t>
    </rPh>
    <phoneticPr fontId="3"/>
  </si>
  <si>
    <t>9.</t>
    <phoneticPr fontId="3"/>
  </si>
  <si>
    <t>12.</t>
    <phoneticPr fontId="3"/>
  </si>
  <si>
    <t>3.</t>
    <phoneticPr fontId="3"/>
  </si>
  <si>
    <t>第２７回国勢調査</t>
    <rPh sb="0" eb="1">
      <t>ダイ</t>
    </rPh>
    <rPh sb="3" eb="4">
      <t>カイ</t>
    </rPh>
    <rPh sb="4" eb="6">
      <t>コクセイ</t>
    </rPh>
    <rPh sb="6" eb="8">
      <t>チョウサ</t>
    </rPh>
    <phoneticPr fontId="3"/>
  </si>
  <si>
    <t>資料：総務課</t>
    <rPh sb="0" eb="2">
      <t>シリョウ</t>
    </rPh>
    <rPh sb="3" eb="6">
      <t>ソウムカ</t>
    </rPh>
    <phoneticPr fontId="3"/>
  </si>
  <si>
    <t>２．人口動態</t>
    <rPh sb="2" eb="4">
      <t>ジンコウ</t>
    </rPh>
    <rPh sb="4" eb="6">
      <t>ドウタイ</t>
    </rPh>
    <phoneticPr fontId="3"/>
  </si>
  <si>
    <t>年　次</t>
    <rPh sb="0" eb="1">
      <t>トシ</t>
    </rPh>
    <rPh sb="2" eb="3">
      <t>ツギ</t>
    </rPh>
    <phoneticPr fontId="3"/>
  </si>
  <si>
    <t>自然動態</t>
    <rPh sb="0" eb="2">
      <t>シゼン</t>
    </rPh>
    <rPh sb="2" eb="4">
      <t>ドウタイ</t>
    </rPh>
    <phoneticPr fontId="3"/>
  </si>
  <si>
    <t>社会動態</t>
    <rPh sb="0" eb="2">
      <t>シャカイ</t>
    </rPh>
    <rPh sb="2" eb="4">
      <t>ドウタイ</t>
    </rPh>
    <phoneticPr fontId="3"/>
  </si>
  <si>
    <t>婚姻</t>
    <rPh sb="0" eb="2">
      <t>コンイン</t>
    </rPh>
    <phoneticPr fontId="3"/>
  </si>
  <si>
    <t>離婚</t>
    <rPh sb="0" eb="2">
      <t>リコン</t>
    </rPh>
    <phoneticPr fontId="3"/>
  </si>
  <si>
    <t>死産</t>
    <rPh sb="0" eb="2">
      <t>シザン</t>
    </rPh>
    <phoneticPr fontId="3"/>
  </si>
  <si>
    <t>出生</t>
    <rPh sb="0" eb="2">
      <t>シュッセイ</t>
    </rPh>
    <phoneticPr fontId="3"/>
  </si>
  <si>
    <t>死亡</t>
    <rPh sb="0" eb="2">
      <t>シボウ</t>
    </rPh>
    <phoneticPr fontId="3"/>
  </si>
  <si>
    <t>自然
増減</t>
    <rPh sb="0" eb="2">
      <t>シゼン</t>
    </rPh>
    <rPh sb="3" eb="5">
      <t>ゾウゲン</t>
    </rPh>
    <phoneticPr fontId="3"/>
  </si>
  <si>
    <t>転入</t>
    <rPh sb="0" eb="2">
      <t>テンニュウ</t>
    </rPh>
    <phoneticPr fontId="3"/>
  </si>
  <si>
    <t>転出</t>
    <rPh sb="0" eb="2">
      <t>テンシュツ</t>
    </rPh>
    <phoneticPr fontId="3"/>
  </si>
  <si>
    <t>その他
増減</t>
    <rPh sb="2" eb="3">
      <t>タ</t>
    </rPh>
    <rPh sb="4" eb="6">
      <t>ゾウゲン</t>
    </rPh>
    <phoneticPr fontId="3"/>
  </si>
  <si>
    <t>社会
増減</t>
    <rPh sb="0" eb="2">
      <t>シャカイ</t>
    </rPh>
    <rPh sb="3" eb="5">
      <t>ゾウゲン</t>
    </rPh>
    <phoneticPr fontId="3"/>
  </si>
  <si>
    <t>２４年</t>
    <rPh sb="2" eb="3">
      <t>ネン</t>
    </rPh>
    <phoneticPr fontId="3"/>
  </si>
  <si>
    <t>２５年</t>
    <rPh sb="2" eb="3">
      <t>ネン</t>
    </rPh>
    <phoneticPr fontId="3"/>
  </si>
  <si>
    <t>２６年</t>
    <rPh sb="2" eb="3">
      <t>ネン</t>
    </rPh>
    <phoneticPr fontId="3"/>
  </si>
  <si>
    <t>自然動態…婚姻・離婚・死産は人口動態調査</t>
    <rPh sb="0" eb="2">
      <t>シゼン</t>
    </rPh>
    <rPh sb="2" eb="4">
      <t>ドウタイ</t>
    </rPh>
    <rPh sb="5" eb="7">
      <t>コンイン</t>
    </rPh>
    <rPh sb="8" eb="10">
      <t>リコン</t>
    </rPh>
    <rPh sb="11" eb="13">
      <t>シザン</t>
    </rPh>
    <rPh sb="14" eb="16">
      <t>ジンコウ</t>
    </rPh>
    <rPh sb="16" eb="18">
      <t>ドウタイ</t>
    </rPh>
    <rPh sb="18" eb="20">
      <t>チョウサ</t>
    </rPh>
    <phoneticPr fontId="3"/>
  </si>
  <si>
    <t>資料：市民課</t>
    <rPh sb="0" eb="2">
      <t>シリョウ</t>
    </rPh>
    <rPh sb="3" eb="6">
      <t>シミンカ</t>
    </rPh>
    <phoneticPr fontId="3"/>
  </si>
  <si>
    <t>社会動態…住民基本台帳法及び外国人登録法（※1）に基づく届出異動数</t>
    <rPh sb="0" eb="2">
      <t>シャカイ</t>
    </rPh>
    <rPh sb="2" eb="4">
      <t>ドウタイ</t>
    </rPh>
    <rPh sb="5" eb="7">
      <t>ジュウミン</t>
    </rPh>
    <rPh sb="7" eb="9">
      <t>キホン</t>
    </rPh>
    <rPh sb="9" eb="11">
      <t>ダイチョウ</t>
    </rPh>
    <rPh sb="11" eb="12">
      <t>ホウ</t>
    </rPh>
    <rPh sb="12" eb="13">
      <t>オヨ</t>
    </rPh>
    <rPh sb="25" eb="26">
      <t>モト</t>
    </rPh>
    <rPh sb="28" eb="30">
      <t>トドケデ</t>
    </rPh>
    <rPh sb="30" eb="32">
      <t>イドウ</t>
    </rPh>
    <rPh sb="32" eb="33">
      <t>スウ</t>
    </rPh>
    <phoneticPr fontId="3"/>
  </si>
  <si>
    <t>３．外国人住民人口・世帯数の推移</t>
    <rPh sb="2" eb="4">
      <t>ガイコク</t>
    </rPh>
    <rPh sb="4" eb="5">
      <t>ジン</t>
    </rPh>
    <rPh sb="5" eb="7">
      <t>ジュウミン</t>
    </rPh>
    <rPh sb="7" eb="9">
      <t>ジンコウ</t>
    </rPh>
    <rPh sb="10" eb="13">
      <t>セタイスウ</t>
    </rPh>
    <rPh sb="14" eb="16">
      <t>スイイ</t>
    </rPh>
    <phoneticPr fontId="3"/>
  </si>
  <si>
    <t>（各年末現在）</t>
    <rPh sb="1" eb="2">
      <t>カク</t>
    </rPh>
    <rPh sb="2" eb="3">
      <t>ネン</t>
    </rPh>
    <rPh sb="3" eb="4">
      <t>マツ</t>
    </rPh>
    <rPh sb="4" eb="6">
      <t>ゲンザイ</t>
    </rPh>
    <phoneticPr fontId="3"/>
  </si>
  <si>
    <t>中国</t>
    <rPh sb="0" eb="2">
      <t>チュウゴク</t>
    </rPh>
    <phoneticPr fontId="3"/>
  </si>
  <si>
    <t>韓国・朝鮮</t>
    <rPh sb="0" eb="2">
      <t>カンコク</t>
    </rPh>
    <rPh sb="3" eb="5">
      <t>チョウセン</t>
    </rPh>
    <phoneticPr fontId="3"/>
  </si>
  <si>
    <t>世帯数</t>
    <rPh sb="0" eb="3">
      <t>セタイスウ</t>
    </rPh>
    <phoneticPr fontId="3"/>
  </si>
  <si>
    <t>人口</t>
    <rPh sb="0" eb="2">
      <t>ジンコウ</t>
    </rPh>
    <phoneticPr fontId="3"/>
  </si>
  <si>
    <t>４．年齢別・男女別人口</t>
    <rPh sb="2" eb="4">
      <t>ネンレイ</t>
    </rPh>
    <rPh sb="4" eb="5">
      <t>ベツ</t>
    </rPh>
    <rPh sb="6" eb="8">
      <t>ダンジョ</t>
    </rPh>
    <rPh sb="8" eb="9">
      <t>ベツ</t>
    </rPh>
    <rPh sb="9" eb="11">
      <t>ジンコウ</t>
    </rPh>
    <phoneticPr fontId="3"/>
  </si>
  <si>
    <t>年　齢</t>
    <rPh sb="0" eb="1">
      <t>トシ</t>
    </rPh>
    <rPh sb="2" eb="3">
      <t>ヨワイ</t>
    </rPh>
    <phoneticPr fontId="3"/>
  </si>
  <si>
    <t>総　数</t>
    <rPh sb="0" eb="1">
      <t>フサ</t>
    </rPh>
    <rPh sb="2" eb="3">
      <t>カズ</t>
    </rPh>
    <phoneticPr fontId="3"/>
  </si>
  <si>
    <t>0～4歳</t>
    <rPh sb="3" eb="4">
      <t>サイ</t>
    </rPh>
    <phoneticPr fontId="3"/>
  </si>
  <si>
    <t>25～29歳</t>
    <rPh sb="5" eb="6">
      <t>サイ</t>
    </rPh>
    <phoneticPr fontId="3"/>
  </si>
  <si>
    <t>50～54歳</t>
    <rPh sb="5" eb="6">
      <t>サイ</t>
    </rPh>
    <phoneticPr fontId="3"/>
  </si>
  <si>
    <t>75～79歳</t>
    <rPh sb="5" eb="6">
      <t>サイ</t>
    </rPh>
    <phoneticPr fontId="3"/>
  </si>
  <si>
    <t>5～9歳</t>
    <rPh sb="3" eb="4">
      <t>サイ</t>
    </rPh>
    <phoneticPr fontId="3"/>
  </si>
  <si>
    <t>30～34歳</t>
    <rPh sb="5" eb="6">
      <t>サイ</t>
    </rPh>
    <phoneticPr fontId="3"/>
  </si>
  <si>
    <t>55～59歳</t>
    <rPh sb="5" eb="6">
      <t>サイ</t>
    </rPh>
    <phoneticPr fontId="3"/>
  </si>
  <si>
    <t>80～84歳</t>
    <rPh sb="5" eb="6">
      <t>サイ</t>
    </rPh>
    <phoneticPr fontId="3"/>
  </si>
  <si>
    <t>10～14歳</t>
    <rPh sb="5" eb="6">
      <t>サイ</t>
    </rPh>
    <phoneticPr fontId="3"/>
  </si>
  <si>
    <t>35～39歳</t>
    <rPh sb="5" eb="6">
      <t>サイ</t>
    </rPh>
    <phoneticPr fontId="3"/>
  </si>
  <si>
    <t>60～64歳</t>
    <rPh sb="5" eb="6">
      <t>サイ</t>
    </rPh>
    <phoneticPr fontId="3"/>
  </si>
  <si>
    <t>85～89歳</t>
    <rPh sb="5" eb="6">
      <t>サイ</t>
    </rPh>
    <phoneticPr fontId="3"/>
  </si>
  <si>
    <t>15～19歳</t>
    <rPh sb="5" eb="6">
      <t>サイ</t>
    </rPh>
    <phoneticPr fontId="3"/>
  </si>
  <si>
    <t>40～44歳</t>
    <rPh sb="5" eb="6">
      <t>サイ</t>
    </rPh>
    <phoneticPr fontId="3"/>
  </si>
  <si>
    <t>65～69歳</t>
    <rPh sb="5" eb="6">
      <t>サイ</t>
    </rPh>
    <phoneticPr fontId="3"/>
  </si>
  <si>
    <t>90～94歳</t>
    <rPh sb="5" eb="6">
      <t>サイ</t>
    </rPh>
    <phoneticPr fontId="3"/>
  </si>
  <si>
    <t>20～24歳</t>
    <rPh sb="5" eb="6">
      <t>サイ</t>
    </rPh>
    <phoneticPr fontId="3"/>
  </si>
  <si>
    <t>45～49歳</t>
    <rPh sb="5" eb="6">
      <t>サイ</t>
    </rPh>
    <phoneticPr fontId="3"/>
  </si>
  <si>
    <t>70～74歳</t>
    <rPh sb="5" eb="6">
      <t>サイ</t>
    </rPh>
    <phoneticPr fontId="3"/>
  </si>
  <si>
    <t>95～99歳</t>
    <rPh sb="5" eb="6">
      <t>サイ</t>
    </rPh>
    <phoneticPr fontId="3"/>
  </si>
  <si>
    <t>100歳以上</t>
    <rPh sb="3" eb="4">
      <t>サイ</t>
    </rPh>
    <rPh sb="4" eb="6">
      <t>イジョウ</t>
    </rPh>
    <phoneticPr fontId="3"/>
  </si>
  <si>
    <t>５．町丁別・５歳階級別人口</t>
    <rPh sb="2" eb="3">
      <t>マチ</t>
    </rPh>
    <rPh sb="3" eb="4">
      <t>チョウ</t>
    </rPh>
    <rPh sb="4" eb="5">
      <t>ベツ</t>
    </rPh>
    <rPh sb="7" eb="8">
      <t>サイ</t>
    </rPh>
    <rPh sb="8" eb="10">
      <t>カイキュウ</t>
    </rPh>
    <rPh sb="10" eb="11">
      <t>ベツ</t>
    </rPh>
    <rPh sb="11" eb="13">
      <t>ジンコウ</t>
    </rPh>
    <phoneticPr fontId="3"/>
  </si>
  <si>
    <t>町　丁　名</t>
    <rPh sb="0" eb="1">
      <t>マチ</t>
    </rPh>
    <rPh sb="2" eb="3">
      <t>チョウ</t>
    </rPh>
    <rPh sb="4" eb="5">
      <t>メイ</t>
    </rPh>
    <phoneticPr fontId="3"/>
  </si>
  <si>
    <t>0～4</t>
    <phoneticPr fontId="3"/>
  </si>
  <si>
    <t>5～9</t>
    <phoneticPr fontId="3"/>
  </si>
  <si>
    <t>10～14</t>
    <phoneticPr fontId="3"/>
  </si>
  <si>
    <t>15～19</t>
    <phoneticPr fontId="3"/>
  </si>
  <si>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</si>
  <si>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</si>
  <si>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</si>
  <si>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</si>
  <si>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</si>
  <si>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</si>
  <si>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</si>
  <si>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</si>
  <si>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</si>
  <si>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</si>
  <si>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</si>
  <si>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</si>
  <si>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</si>
  <si>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85～89</t>
    <phoneticPr fontId="3"/>
  </si>
  <si>
    <t>90～94</t>
    <phoneticPr fontId="3"/>
  </si>
  <si>
    <t>95～99</t>
    <phoneticPr fontId="3"/>
  </si>
  <si>
    <t>昭和町</t>
  </si>
  <si>
    <t>旭町</t>
  </si>
  <si>
    <t>東雲町</t>
  </si>
  <si>
    <t>春日町</t>
  </si>
  <si>
    <t>小松町</t>
  </si>
  <si>
    <t>菅原町</t>
  </si>
  <si>
    <t>東港町</t>
  </si>
  <si>
    <t>若宮町</t>
  </si>
  <si>
    <t>田中町</t>
  </si>
  <si>
    <t>神明町</t>
  </si>
  <si>
    <t>本町</t>
  </si>
  <si>
    <t>戎町</t>
  </si>
  <si>
    <t>高津町</t>
  </si>
  <si>
    <t>式内町</t>
  </si>
  <si>
    <t>上之町</t>
  </si>
  <si>
    <t>下之町</t>
  </si>
  <si>
    <t>西港町</t>
  </si>
  <si>
    <t>清水町</t>
  </si>
  <si>
    <t>河原町</t>
  </si>
  <si>
    <t>汐見町</t>
  </si>
  <si>
    <t>青葉町</t>
    <rPh sb="0" eb="3">
      <t>アオバチョウ</t>
    </rPh>
    <phoneticPr fontId="1"/>
  </si>
  <si>
    <t>松之浜町１丁目</t>
  </si>
  <si>
    <t>松之浜町２丁目</t>
  </si>
  <si>
    <t>助松町１丁目</t>
  </si>
  <si>
    <t>助松町２丁目</t>
  </si>
  <si>
    <t>助松町３丁目</t>
  </si>
  <si>
    <t>助松町４丁目</t>
  </si>
  <si>
    <t>東助松町１丁目</t>
  </si>
  <si>
    <t>東助松町２丁目</t>
  </si>
  <si>
    <t>東助松町３丁目</t>
  </si>
  <si>
    <t>東助松町４丁目</t>
  </si>
  <si>
    <t>条南町</t>
  </si>
  <si>
    <t>池園町</t>
  </si>
  <si>
    <t>二田町１丁目</t>
  </si>
  <si>
    <t>二田町２丁目</t>
  </si>
  <si>
    <t>二田町３丁目</t>
  </si>
  <si>
    <t>曽根町１丁目</t>
  </si>
  <si>
    <t>曽根町２丁目</t>
  </si>
  <si>
    <t>曽根町３丁目</t>
  </si>
  <si>
    <t>森町１丁目</t>
  </si>
  <si>
    <t>森町２丁目</t>
  </si>
  <si>
    <t>千原町１丁目</t>
  </si>
  <si>
    <t>千原町２丁目</t>
  </si>
  <si>
    <t>尾井千原</t>
  </si>
  <si>
    <t>尾井千原町</t>
  </si>
  <si>
    <t>綾井</t>
  </si>
  <si>
    <t>助松団地</t>
  </si>
  <si>
    <t>0～4</t>
    <phoneticPr fontId="3"/>
  </si>
  <si>
    <t>5～9</t>
    <phoneticPr fontId="3"/>
  </si>
  <si>
    <t>10～14</t>
    <phoneticPr fontId="3"/>
  </si>
  <si>
    <t>15～19</t>
    <phoneticPr fontId="3"/>
  </si>
  <si>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</si>
  <si>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</si>
  <si>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</si>
  <si>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</si>
  <si>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</si>
  <si>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</si>
  <si>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</si>
  <si>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</si>
  <si>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</si>
  <si>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</si>
  <si>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</si>
  <si>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</si>
  <si>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</si>
  <si>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85～89</t>
    <phoneticPr fontId="3"/>
  </si>
  <si>
    <t>90～94</t>
    <phoneticPr fontId="3"/>
  </si>
  <si>
    <t>95～99</t>
    <phoneticPr fontId="3"/>
  </si>
  <si>
    <t>臨海町１丁目</t>
  </si>
  <si>
    <t>臨海町２丁目</t>
  </si>
  <si>
    <t>臨海町３丁目</t>
  </si>
  <si>
    <t>新港町</t>
    <rPh sb="0" eb="1">
      <t>シン</t>
    </rPh>
    <rPh sb="1" eb="2">
      <t>ミナト</t>
    </rPh>
    <rPh sb="2" eb="3">
      <t>マチ</t>
    </rPh>
    <phoneticPr fontId="1"/>
  </si>
  <si>
    <t>小津島町</t>
    <rPh sb="0" eb="2">
      <t>オズ</t>
    </rPh>
    <rPh sb="2" eb="3">
      <t>シマ</t>
    </rPh>
    <rPh sb="3" eb="4">
      <t>マチ</t>
    </rPh>
    <phoneticPr fontId="1"/>
  </si>
  <si>
    <t>宮町</t>
  </si>
  <si>
    <t>寿町</t>
  </si>
  <si>
    <t>要池住宅</t>
  </si>
  <si>
    <t>池浦</t>
  </si>
  <si>
    <t>池浦町１丁目</t>
  </si>
  <si>
    <t>池浦町２丁目</t>
  </si>
  <si>
    <t>池浦町３丁目</t>
  </si>
  <si>
    <t>池浦町４丁目</t>
  </si>
  <si>
    <t>池浦町５丁目</t>
  </si>
  <si>
    <t>下条町</t>
  </si>
  <si>
    <t>宇多</t>
  </si>
  <si>
    <t>虫取町１丁目</t>
  </si>
  <si>
    <t>虫取町２丁目</t>
  </si>
  <si>
    <t>板原</t>
  </si>
  <si>
    <t>板原町１丁目</t>
  </si>
  <si>
    <t>板原町２丁目</t>
  </si>
  <si>
    <t>板原町３丁目</t>
  </si>
  <si>
    <t>板原町４丁目</t>
  </si>
  <si>
    <t>板原町５丁目</t>
  </si>
  <si>
    <t>我孫子</t>
  </si>
  <si>
    <t>我孫子１丁目</t>
  </si>
  <si>
    <t>我孫子２丁目</t>
  </si>
  <si>
    <t>穴田</t>
  </si>
  <si>
    <t>豊中</t>
  </si>
  <si>
    <t>豊中町１丁目</t>
  </si>
  <si>
    <t>豊中町２丁目</t>
  </si>
  <si>
    <t>豊中町３丁目</t>
  </si>
  <si>
    <t>北豊中町１丁目</t>
  </si>
  <si>
    <t>北豊中町２丁目</t>
  </si>
  <si>
    <t>北豊中町３丁目</t>
  </si>
  <si>
    <t>東豊中町１丁目</t>
  </si>
  <si>
    <t>東豊中町２丁目</t>
  </si>
  <si>
    <t>東豊中町３丁目</t>
  </si>
  <si>
    <t>末広町１丁目</t>
  </si>
  <si>
    <t>末広町２丁目</t>
  </si>
  <si>
    <t>なぎさ町</t>
  </si>
  <si>
    <t>楠町西</t>
  </si>
  <si>
    <t>楠町東</t>
  </si>
  <si>
    <t>夕凪町</t>
    <rPh sb="0" eb="2">
      <t>ユウナギ</t>
    </rPh>
    <rPh sb="2" eb="3">
      <t>チョウ</t>
    </rPh>
    <phoneticPr fontId="1"/>
  </si>
  <si>
    <t>合　　計</t>
    <phoneticPr fontId="3"/>
  </si>
  <si>
    <t>合　　計</t>
    <phoneticPr fontId="3"/>
  </si>
  <si>
    <t>１．事業所数、従業者数の推移</t>
    <rPh sb="2" eb="5">
      <t>ジギョウショ</t>
    </rPh>
    <rPh sb="5" eb="6">
      <t>スウ</t>
    </rPh>
    <rPh sb="7" eb="10">
      <t>ジュウギョウシャ</t>
    </rPh>
    <rPh sb="10" eb="11">
      <t>スウ</t>
    </rPh>
    <rPh sb="12" eb="14">
      <t>スイイ</t>
    </rPh>
    <phoneticPr fontId="3"/>
  </si>
  <si>
    <t>調査年月日</t>
    <rPh sb="0" eb="2">
      <t>チョウサ</t>
    </rPh>
    <rPh sb="2" eb="5">
      <t>ネンガッピ</t>
    </rPh>
    <phoneticPr fontId="3"/>
  </si>
  <si>
    <t>事　業　所　数</t>
    <rPh sb="0" eb="1">
      <t>コト</t>
    </rPh>
    <rPh sb="2" eb="3">
      <t>ギョウ</t>
    </rPh>
    <rPh sb="4" eb="5">
      <t>トコロ</t>
    </rPh>
    <rPh sb="6" eb="7">
      <t>スウ</t>
    </rPh>
    <phoneticPr fontId="3"/>
  </si>
  <si>
    <t>従　業　者　数</t>
    <rPh sb="0" eb="1">
      <t>ジュウ</t>
    </rPh>
    <rPh sb="2" eb="3">
      <t>ギョウ</t>
    </rPh>
    <rPh sb="4" eb="5">
      <t>モノ</t>
    </rPh>
    <rPh sb="6" eb="7">
      <t>スウ</t>
    </rPh>
    <phoneticPr fontId="3"/>
  </si>
  <si>
    <t>民　営</t>
    <rPh sb="0" eb="1">
      <t>タミ</t>
    </rPh>
    <rPh sb="2" eb="3">
      <t>エイ</t>
    </rPh>
    <phoneticPr fontId="3"/>
  </si>
  <si>
    <t>公　営
国　営
公共企業体</t>
    <rPh sb="0" eb="1">
      <t>オオヤケ</t>
    </rPh>
    <rPh sb="2" eb="3">
      <t>エイ</t>
    </rPh>
    <rPh sb="4" eb="5">
      <t>クニ</t>
    </rPh>
    <rPh sb="6" eb="7">
      <t>エイ</t>
    </rPh>
    <rPh sb="8" eb="10">
      <t>コウキョウ</t>
    </rPh>
    <rPh sb="10" eb="13">
      <t>キギョウタイ</t>
    </rPh>
    <phoneticPr fontId="3"/>
  </si>
  <si>
    <t>昭</t>
    <rPh sb="0" eb="1">
      <t>アキラ</t>
    </rPh>
    <phoneticPr fontId="3"/>
  </si>
  <si>
    <t>56. 7. 1</t>
  </si>
  <si>
    <t>61. 7. 1</t>
  </si>
  <si>
    <t xml:space="preserve"> 3. 7. 1</t>
  </si>
  <si>
    <t xml:space="preserve"> 8.10. 1</t>
  </si>
  <si>
    <t>13.10. 1</t>
  </si>
  <si>
    <t>18.10. 1</t>
  </si>
  <si>
    <t>21. 7. 1</t>
  </si>
  <si>
    <t>24. 2. 1</t>
  </si>
  <si>
    <t>-</t>
    <phoneticPr fontId="3"/>
  </si>
  <si>
    <t>26. 7. 1</t>
  </si>
  <si>
    <t>28. 6. 1</t>
    <phoneticPr fontId="3"/>
  </si>
  <si>
    <t>資料：事業所・企業統計調査・経済センサス</t>
    <rPh sb="0" eb="2">
      <t>シリョウ</t>
    </rPh>
    <rPh sb="3" eb="6">
      <t>ジギョウショ</t>
    </rPh>
    <rPh sb="7" eb="9">
      <t>キギョウ</t>
    </rPh>
    <rPh sb="9" eb="11">
      <t>トウケイ</t>
    </rPh>
    <rPh sb="11" eb="13">
      <t>チョウサ</t>
    </rPh>
    <rPh sb="14" eb="16">
      <t>ケイザイ</t>
    </rPh>
    <phoneticPr fontId="3"/>
  </si>
  <si>
    <t>２．経営組織別事業所数の推移（民営）</t>
    <rPh sb="2" eb="4">
      <t>ケイエイ</t>
    </rPh>
    <rPh sb="4" eb="6">
      <t>ソシキ</t>
    </rPh>
    <rPh sb="6" eb="7">
      <t>ベツ</t>
    </rPh>
    <rPh sb="7" eb="10">
      <t>ジギョウショ</t>
    </rPh>
    <rPh sb="10" eb="11">
      <t>スウ</t>
    </rPh>
    <rPh sb="12" eb="14">
      <t>スイイ</t>
    </rPh>
    <rPh sb="15" eb="17">
      <t>ミンエイ</t>
    </rPh>
    <phoneticPr fontId="3"/>
  </si>
  <si>
    <t>個　　　人</t>
    <rPh sb="0" eb="1">
      <t>コ</t>
    </rPh>
    <rPh sb="4" eb="5">
      <t>ヒト</t>
    </rPh>
    <phoneticPr fontId="3"/>
  </si>
  <si>
    <t>法　　　人</t>
    <rPh sb="0" eb="1">
      <t>ホウ</t>
    </rPh>
    <rPh sb="4" eb="5">
      <t>ヒト</t>
    </rPh>
    <phoneticPr fontId="3"/>
  </si>
  <si>
    <t>法人でない団体</t>
    <rPh sb="0" eb="2">
      <t>ホウジン</t>
    </rPh>
    <rPh sb="5" eb="7">
      <t>ダンタイ</t>
    </rPh>
    <phoneticPr fontId="3"/>
  </si>
  <si>
    <t>事業所数</t>
    <rPh sb="0" eb="3">
      <t>ジギョウショ</t>
    </rPh>
    <rPh sb="3" eb="4">
      <t>スウ</t>
    </rPh>
    <phoneticPr fontId="3"/>
  </si>
  <si>
    <t>前回比(%)</t>
    <rPh sb="0" eb="2">
      <t>ゼンカイ</t>
    </rPh>
    <rPh sb="2" eb="3">
      <t>ヒ</t>
    </rPh>
    <phoneticPr fontId="3"/>
  </si>
  <si>
    <t>３．従業者規模別事業所数及び従業者数</t>
    <rPh sb="2" eb="5">
      <t>ジュウギョウシャ</t>
    </rPh>
    <rPh sb="5" eb="7">
      <t>キボ</t>
    </rPh>
    <rPh sb="7" eb="8">
      <t>ベツ</t>
    </rPh>
    <rPh sb="8" eb="11">
      <t>ジギョウショ</t>
    </rPh>
    <rPh sb="11" eb="12">
      <t>スウ</t>
    </rPh>
    <rPh sb="12" eb="13">
      <t>オヨ</t>
    </rPh>
    <rPh sb="14" eb="17">
      <t>ジュウギョウシャ</t>
    </rPh>
    <rPh sb="17" eb="18">
      <t>スウ</t>
    </rPh>
    <phoneticPr fontId="3"/>
  </si>
  <si>
    <t>産　　業　　分　　類</t>
    <rPh sb="0" eb="1">
      <t>サン</t>
    </rPh>
    <rPh sb="3" eb="4">
      <t>ギョウ</t>
    </rPh>
    <rPh sb="6" eb="7">
      <t>ブン</t>
    </rPh>
    <rPh sb="9" eb="10">
      <t>タグイ</t>
    </rPh>
    <phoneticPr fontId="3"/>
  </si>
  <si>
    <t>総　　数</t>
    <rPh sb="0" eb="1">
      <t>フサ</t>
    </rPh>
    <rPh sb="3" eb="4">
      <t>カズ</t>
    </rPh>
    <phoneticPr fontId="3"/>
  </si>
  <si>
    <t>１～４人</t>
    <rPh sb="3" eb="4">
      <t>ニン</t>
    </rPh>
    <phoneticPr fontId="3"/>
  </si>
  <si>
    <t>５～９人</t>
    <rPh sb="3" eb="4">
      <t>ニン</t>
    </rPh>
    <phoneticPr fontId="3"/>
  </si>
  <si>
    <t>１０～１９人</t>
    <rPh sb="5" eb="6">
      <t>ニン</t>
    </rPh>
    <phoneticPr fontId="3"/>
  </si>
  <si>
    <t>２０～２９人</t>
    <rPh sb="5" eb="6">
      <t>ニン</t>
    </rPh>
    <phoneticPr fontId="3"/>
  </si>
  <si>
    <t>３０～４９人</t>
    <rPh sb="5" eb="6">
      <t>ニン</t>
    </rPh>
    <phoneticPr fontId="3"/>
  </si>
  <si>
    <t>５０～９９人</t>
    <rPh sb="5" eb="6">
      <t>ニン</t>
    </rPh>
    <phoneticPr fontId="3"/>
  </si>
  <si>
    <t>１００人以上</t>
    <rPh sb="3" eb="4">
      <t>ニン</t>
    </rPh>
    <rPh sb="4" eb="6">
      <t>イジョウ</t>
    </rPh>
    <phoneticPr fontId="3"/>
  </si>
  <si>
    <t>派遣従業者のみ</t>
    <rPh sb="0" eb="2">
      <t>ハケン</t>
    </rPh>
    <rPh sb="2" eb="5">
      <t>ジュウギョウシャ</t>
    </rPh>
    <phoneticPr fontId="3"/>
  </si>
  <si>
    <t>従業者数</t>
    <rPh sb="0" eb="3">
      <t>ジュウギョウシャ</t>
    </rPh>
    <rPh sb="3" eb="4">
      <t>スウ</t>
    </rPh>
    <phoneticPr fontId="3"/>
  </si>
  <si>
    <t>平　成　２ ８　年</t>
    <rPh sb="0" eb="1">
      <t>ヒラ</t>
    </rPh>
    <rPh sb="2" eb="3">
      <t>シゲル</t>
    </rPh>
    <rPh sb="8" eb="9">
      <t>ネン</t>
    </rPh>
    <phoneticPr fontId="3"/>
  </si>
  <si>
    <t>A</t>
    <phoneticPr fontId="3"/>
  </si>
  <si>
    <t>農業，林業</t>
    <rPh sb="0" eb="2">
      <t>ノウギョウ</t>
    </rPh>
    <rPh sb="3" eb="5">
      <t>リンギョウ</t>
    </rPh>
    <phoneticPr fontId="3"/>
  </si>
  <si>
    <t>01</t>
    <phoneticPr fontId="3"/>
  </si>
  <si>
    <t>農業</t>
    <rPh sb="0" eb="2">
      <t>ノウギョウ</t>
    </rPh>
    <phoneticPr fontId="3"/>
  </si>
  <si>
    <t>D</t>
    <phoneticPr fontId="3"/>
  </si>
  <si>
    <t>建設業</t>
    <rPh sb="0" eb="3">
      <t>ケンセツギョウ</t>
    </rPh>
    <phoneticPr fontId="3"/>
  </si>
  <si>
    <t>06</t>
    <phoneticPr fontId="3"/>
  </si>
  <si>
    <t>総合工事業</t>
    <rPh sb="0" eb="2">
      <t>ソウゴウ</t>
    </rPh>
    <rPh sb="2" eb="4">
      <t>コウジ</t>
    </rPh>
    <rPh sb="4" eb="5">
      <t>ギョウ</t>
    </rPh>
    <phoneticPr fontId="3"/>
  </si>
  <si>
    <t>07</t>
    <phoneticPr fontId="3"/>
  </si>
  <si>
    <t>識別工事業</t>
    <rPh sb="0" eb="2">
      <t>シキベツ</t>
    </rPh>
    <rPh sb="2" eb="4">
      <t>コウジ</t>
    </rPh>
    <rPh sb="4" eb="5">
      <t>ギョウ</t>
    </rPh>
    <phoneticPr fontId="3"/>
  </si>
  <si>
    <t>08</t>
    <phoneticPr fontId="3"/>
  </si>
  <si>
    <t>設備工事業</t>
    <rPh sb="0" eb="2">
      <t>セツビ</t>
    </rPh>
    <rPh sb="2" eb="4">
      <t>コウジ</t>
    </rPh>
    <rPh sb="4" eb="5">
      <t>ギョウ</t>
    </rPh>
    <phoneticPr fontId="3"/>
  </si>
  <si>
    <t>E</t>
    <phoneticPr fontId="3"/>
  </si>
  <si>
    <t>製造業</t>
    <rPh sb="0" eb="3">
      <t>セイゾウギョウ</t>
    </rPh>
    <phoneticPr fontId="3"/>
  </si>
  <si>
    <t>09</t>
    <phoneticPr fontId="3"/>
  </si>
  <si>
    <t>食料品製造業</t>
    <rPh sb="0" eb="3">
      <t>ショクリョウヒン</t>
    </rPh>
    <rPh sb="3" eb="6">
      <t>セイゾウギョウ</t>
    </rPh>
    <phoneticPr fontId="3"/>
  </si>
  <si>
    <t>繊維工業</t>
    <rPh sb="0" eb="2">
      <t>センイ</t>
    </rPh>
    <rPh sb="2" eb="4">
      <t>コウギョウ</t>
    </rPh>
    <phoneticPr fontId="3"/>
  </si>
  <si>
    <t>木材・木製品製造業</t>
    <rPh sb="0" eb="2">
      <t>モクザイ</t>
    </rPh>
    <rPh sb="3" eb="6">
      <t>モクセイヒン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</si>
  <si>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</si>
  <si>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10">
      <t>カミカコウヒン</t>
    </rPh>
    <rPh sb="10" eb="13">
      <t>セイゾウギョウ</t>
    </rPh>
    <phoneticPr fontId="3"/>
  </si>
  <si>
    <t>印刷・同関連産業</t>
    <rPh sb="0" eb="2">
      <t>インサツ</t>
    </rPh>
    <rPh sb="3" eb="4">
      <t>ドウ</t>
    </rPh>
    <rPh sb="4" eb="6">
      <t>カンレン</t>
    </rPh>
    <rPh sb="6" eb="8">
      <t>サンギョウ</t>
    </rPh>
    <phoneticPr fontId="3"/>
  </si>
  <si>
    <t>化学工業</t>
    <rPh sb="0" eb="2">
      <t>カガク</t>
    </rPh>
    <rPh sb="2" eb="4">
      <t>コウギョウ</t>
    </rPh>
    <phoneticPr fontId="3"/>
  </si>
  <si>
    <t>石油製品・石炭製品製造業</t>
    <rPh sb="0" eb="2">
      <t>セキユ</t>
    </rPh>
    <rPh sb="2" eb="4">
      <t>セイヒン</t>
    </rPh>
    <rPh sb="5" eb="7">
      <t>セキタン</t>
    </rPh>
    <rPh sb="7" eb="9">
      <t>セイヒン</t>
    </rPh>
    <rPh sb="9" eb="12">
      <t>セイゾウギョウ</t>
    </rPh>
    <phoneticPr fontId="3"/>
  </si>
  <si>
    <t>プラスッチク製品製造業</t>
    <rPh sb="6" eb="8">
      <t>セイヒン</t>
    </rPh>
    <rPh sb="8" eb="11">
      <t>セイゾウギョウ</t>
    </rPh>
    <phoneticPr fontId="3"/>
  </si>
  <si>
    <t>ゴム製品製造業</t>
    <rPh sb="2" eb="4">
      <t>セイヒン</t>
    </rPh>
    <rPh sb="4" eb="7">
      <t>セイゾウギョウ</t>
    </rPh>
    <phoneticPr fontId="3"/>
  </si>
  <si>
    <t>なめし革・同製品・毛皮製造業</t>
    <phoneticPr fontId="3"/>
  </si>
  <si>
    <t>窯業・土石製品製造業</t>
    <rPh sb="0" eb="1">
      <t>ヨウ</t>
    </rPh>
    <rPh sb="1" eb="2">
      <t>ギョウ</t>
    </rPh>
    <rPh sb="3" eb="4">
      <t>ツチ</t>
    </rPh>
    <rPh sb="4" eb="5">
      <t>イシ</t>
    </rPh>
    <rPh sb="5" eb="7">
      <t>セイヒン</t>
    </rPh>
    <rPh sb="7" eb="10">
      <t>セイゾウギョウ</t>
    </rPh>
    <phoneticPr fontId="3"/>
  </si>
  <si>
    <t>鉄鋼業</t>
    <rPh sb="0" eb="2">
      <t>テッコウ</t>
    </rPh>
    <rPh sb="2" eb="3">
      <t>ギョウ</t>
    </rPh>
    <phoneticPr fontId="3"/>
  </si>
  <si>
    <t>非鉄金属製造業</t>
    <phoneticPr fontId="3"/>
  </si>
  <si>
    <t>金属製品製造業</t>
    <rPh sb="0" eb="2">
      <t>キンゾク</t>
    </rPh>
    <rPh sb="2" eb="4">
      <t>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</si>
  <si>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</si>
  <si>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</si>
  <si>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phoneticPr fontId="3"/>
  </si>
  <si>
    <t>電子部品・デバイス・電子回路製造業</t>
    <rPh sb="0" eb="2">
      <t>デンシ</t>
    </rPh>
    <rPh sb="2" eb="4">
      <t>ブヒン</t>
    </rPh>
    <rPh sb="10" eb="12">
      <t>デンシ</t>
    </rPh>
    <rPh sb="12" eb="14">
      <t>カイロ</t>
    </rPh>
    <rPh sb="14" eb="16">
      <t>セイゾウ</t>
    </rPh>
    <rPh sb="16" eb="17">
      <t>ギョウ</t>
    </rPh>
    <phoneticPr fontId="3"/>
  </si>
  <si>
    <t>電機機械器具製造業</t>
    <rPh sb="0" eb="2">
      <t>デンキ</t>
    </rPh>
    <rPh sb="2" eb="4">
      <t>キカイ</t>
    </rPh>
    <rPh sb="4" eb="6">
      <t>キグ</t>
    </rPh>
    <rPh sb="6" eb="8">
      <t>セイゾウ</t>
    </rPh>
    <rPh sb="8" eb="9">
      <t>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</si>
  <si>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</si>
  <si>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</si>
  <si>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F</t>
    <phoneticPr fontId="3"/>
  </si>
  <si>
    <t>電気・ガス・熱供給・水道業</t>
    <rPh sb="0" eb="2">
      <t>デンキ</t>
    </rPh>
    <rPh sb="6" eb="7">
      <t>ネツ</t>
    </rPh>
    <rPh sb="7" eb="9">
      <t>キョウキュウ</t>
    </rPh>
    <rPh sb="10" eb="13">
      <t>スイドウギョウ</t>
    </rPh>
    <phoneticPr fontId="3"/>
  </si>
  <si>
    <t>36</t>
    <phoneticPr fontId="3"/>
  </si>
  <si>
    <t>水道業</t>
    <rPh sb="0" eb="3">
      <t>スイドウギョウ</t>
    </rPh>
    <phoneticPr fontId="3"/>
  </si>
  <si>
    <t>G</t>
    <phoneticPr fontId="3"/>
  </si>
  <si>
    <t>情報通信業</t>
    <rPh sb="0" eb="2">
      <t>ジョウホウ</t>
    </rPh>
    <rPh sb="2" eb="5">
      <t>ツウシンギョウ</t>
    </rPh>
    <phoneticPr fontId="3"/>
  </si>
  <si>
    <t>通信業</t>
    <rPh sb="0" eb="2">
      <t>ツウシン</t>
    </rPh>
    <rPh sb="2" eb="3">
      <t>ギョウ</t>
    </rPh>
    <phoneticPr fontId="3"/>
  </si>
  <si>
    <t>情報サービス業</t>
    <rPh sb="0" eb="2">
      <t>ジョウホウ</t>
    </rPh>
    <rPh sb="6" eb="7">
      <t>ギョウ</t>
    </rPh>
    <phoneticPr fontId="3"/>
  </si>
  <si>
    <t>インターネット附随サービス業</t>
    <rPh sb="7" eb="9">
      <t>フズイ</t>
    </rPh>
    <rPh sb="13" eb="14">
      <t>ギョウ</t>
    </rPh>
    <phoneticPr fontId="3"/>
  </si>
  <si>
    <t>映像･音声･文字情報製作業</t>
    <rPh sb="0" eb="2">
      <t>エイゾウ</t>
    </rPh>
    <rPh sb="3" eb="5">
      <t>オンセイ</t>
    </rPh>
    <rPh sb="6" eb="8">
      <t>モジ</t>
    </rPh>
    <rPh sb="8" eb="10">
      <t>ジョウホウ</t>
    </rPh>
    <rPh sb="10" eb="12">
      <t>セイサク</t>
    </rPh>
    <rPh sb="12" eb="13">
      <t>ギョウ</t>
    </rPh>
    <phoneticPr fontId="3"/>
  </si>
  <si>
    <t>H</t>
    <phoneticPr fontId="3"/>
  </si>
  <si>
    <t>運輸業，郵便業</t>
    <phoneticPr fontId="3"/>
  </si>
  <si>
    <t>鉄道業</t>
    <rPh sb="0" eb="3">
      <t>テツドウギョウ</t>
    </rPh>
    <phoneticPr fontId="3"/>
  </si>
  <si>
    <t>道路旅客運送業</t>
    <rPh sb="0" eb="2">
      <t>ドウロ</t>
    </rPh>
    <rPh sb="2" eb="4">
      <t>リョキャク</t>
    </rPh>
    <rPh sb="4" eb="7">
      <t>ウンソウギョウ</t>
    </rPh>
    <phoneticPr fontId="3"/>
  </si>
  <si>
    <t>道路貨物運送業</t>
    <rPh sb="0" eb="2">
      <t>ドウロ</t>
    </rPh>
    <rPh sb="2" eb="4">
      <t>カモツ</t>
    </rPh>
    <rPh sb="4" eb="7">
      <t>ウンソウギョウ</t>
    </rPh>
    <phoneticPr fontId="3"/>
  </si>
  <si>
    <t>水運業</t>
    <rPh sb="0" eb="2">
      <t>スイウン</t>
    </rPh>
    <rPh sb="2" eb="3">
      <t>ギョウ</t>
    </rPh>
    <phoneticPr fontId="3"/>
  </si>
  <si>
    <t>倉庫業</t>
    <rPh sb="0" eb="2">
      <t>ソウコ</t>
    </rPh>
    <rPh sb="2" eb="3">
      <t>ギョウ</t>
    </rPh>
    <phoneticPr fontId="3"/>
  </si>
  <si>
    <t>運輸に附帯するサービス業</t>
    <rPh sb="0" eb="2">
      <t>ウンユ</t>
    </rPh>
    <rPh sb="3" eb="5">
      <t>フタイ</t>
    </rPh>
    <rPh sb="11" eb="12">
      <t>ギョウ</t>
    </rPh>
    <phoneticPr fontId="3"/>
  </si>
  <si>
    <t>資料：経済センサス</t>
    <phoneticPr fontId="3"/>
  </si>
  <si>
    <t>３．従業者規模別事業所数及び従業者数（つづき）</t>
    <rPh sb="2" eb="5">
      <t>ジュウギョウシャ</t>
    </rPh>
    <rPh sb="5" eb="7">
      <t>キボ</t>
    </rPh>
    <rPh sb="7" eb="8">
      <t>ベツ</t>
    </rPh>
    <rPh sb="8" eb="11">
      <t>ジギョウショ</t>
    </rPh>
    <rPh sb="11" eb="12">
      <t>スウ</t>
    </rPh>
    <rPh sb="12" eb="13">
      <t>オヨ</t>
    </rPh>
    <rPh sb="14" eb="17">
      <t>ジュウギョウシャ</t>
    </rPh>
    <rPh sb="17" eb="18">
      <t>スウ</t>
    </rPh>
    <phoneticPr fontId="3"/>
  </si>
  <si>
    <t>I</t>
    <phoneticPr fontId="3"/>
  </si>
  <si>
    <t>卸売業，小売業</t>
    <rPh sb="0" eb="1">
      <t>オロシ</t>
    </rPh>
    <rPh sb="1" eb="2">
      <t>ウ</t>
    </rPh>
    <rPh sb="2" eb="3">
      <t>ギョウ</t>
    </rPh>
    <rPh sb="4" eb="7">
      <t>コウリギョウ</t>
    </rPh>
    <phoneticPr fontId="3"/>
  </si>
  <si>
    <t>繊維・衣服等卸売業</t>
    <rPh sb="0" eb="2">
      <t>センイ</t>
    </rPh>
    <rPh sb="3" eb="5">
      <t>イフク</t>
    </rPh>
    <rPh sb="5" eb="6">
      <t>トウ</t>
    </rPh>
    <rPh sb="6" eb="8">
      <t>オロシウリ</t>
    </rPh>
    <rPh sb="8" eb="9">
      <t>ギョウ</t>
    </rPh>
    <phoneticPr fontId="3"/>
  </si>
  <si>
    <t>飲食料品卸売業</t>
    <rPh sb="0" eb="2">
      <t>インショク</t>
    </rPh>
    <rPh sb="2" eb="3">
      <t>リョウ</t>
    </rPh>
    <rPh sb="3" eb="4">
      <t>ヒン</t>
    </rPh>
    <rPh sb="4" eb="6">
      <t>オロシウリ</t>
    </rPh>
    <rPh sb="6" eb="7">
      <t>ギョウ</t>
    </rPh>
    <phoneticPr fontId="3"/>
  </si>
  <si>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3"/>
  </si>
  <si>
    <t>機械器具卸売業</t>
    <rPh sb="0" eb="2">
      <t>キカイ</t>
    </rPh>
    <rPh sb="2" eb="4">
      <t>キグ</t>
    </rPh>
    <rPh sb="4" eb="7">
      <t>オロシウリギョウ</t>
    </rPh>
    <phoneticPr fontId="3"/>
  </si>
  <si>
    <t>その他の卸売業</t>
    <rPh sb="2" eb="3">
      <t>タ</t>
    </rPh>
    <rPh sb="4" eb="7">
      <t>オロシウリギョウ</t>
    </rPh>
    <phoneticPr fontId="3"/>
  </si>
  <si>
    <t>各種商品小売業</t>
    <rPh sb="0" eb="2">
      <t>カクシュ</t>
    </rPh>
    <rPh sb="2" eb="4">
      <t>ショウヒン</t>
    </rPh>
    <rPh sb="4" eb="7">
      <t>コウリギョウ</t>
    </rPh>
    <phoneticPr fontId="3"/>
  </si>
  <si>
    <t>織物・衣服・身の回り小売業</t>
    <rPh sb="0" eb="2">
      <t>オリモノ</t>
    </rPh>
    <rPh sb="3" eb="5">
      <t>イフク</t>
    </rPh>
    <rPh sb="6" eb="7">
      <t>ミ</t>
    </rPh>
    <rPh sb="8" eb="9">
      <t>マワ</t>
    </rPh>
    <rPh sb="10" eb="13">
      <t>コウリギョウ</t>
    </rPh>
    <phoneticPr fontId="3"/>
  </si>
  <si>
    <t>飲食料品小売業</t>
    <rPh sb="0" eb="2">
      <t>インショク</t>
    </rPh>
    <rPh sb="2" eb="3">
      <t>リョウ</t>
    </rPh>
    <rPh sb="3" eb="4">
      <t>ヒン</t>
    </rPh>
    <rPh sb="4" eb="6">
      <t>コウリ</t>
    </rPh>
    <rPh sb="6" eb="7">
      <t>ギョウ</t>
    </rPh>
    <phoneticPr fontId="3"/>
  </si>
  <si>
    <t>機械器具小売業</t>
    <rPh sb="0" eb="2">
      <t>キカイ</t>
    </rPh>
    <rPh sb="2" eb="4">
      <t>キグ</t>
    </rPh>
    <rPh sb="4" eb="7">
      <t>コウリギョウ</t>
    </rPh>
    <phoneticPr fontId="3"/>
  </si>
  <si>
    <t>その他の小売業</t>
    <rPh sb="2" eb="3">
      <t>タ</t>
    </rPh>
    <rPh sb="4" eb="7">
      <t>コウリギョウ</t>
    </rPh>
    <phoneticPr fontId="3"/>
  </si>
  <si>
    <t>無店舗小売業</t>
    <rPh sb="0" eb="3">
      <t>ムテンポ</t>
    </rPh>
    <rPh sb="3" eb="6">
      <t>コウリギョウ</t>
    </rPh>
    <phoneticPr fontId="3"/>
  </si>
  <si>
    <t>J</t>
    <phoneticPr fontId="3"/>
  </si>
  <si>
    <t>金融業，保険業</t>
    <rPh sb="0" eb="2">
      <t>キンユウ</t>
    </rPh>
    <rPh sb="2" eb="3">
      <t>ギョウ</t>
    </rPh>
    <rPh sb="4" eb="7">
      <t>ホケンギョウ</t>
    </rPh>
    <phoneticPr fontId="3"/>
  </si>
  <si>
    <t>銀行業</t>
    <rPh sb="0" eb="2">
      <t>ギンコウ</t>
    </rPh>
    <rPh sb="2" eb="3">
      <t>ギョウ</t>
    </rPh>
    <phoneticPr fontId="3"/>
  </si>
  <si>
    <t>協同組織金融業</t>
    <rPh sb="0" eb="2">
      <t>キョウドウ</t>
    </rPh>
    <rPh sb="2" eb="4">
      <t>ソシキ</t>
    </rPh>
    <rPh sb="4" eb="6">
      <t>キンユウ</t>
    </rPh>
    <rPh sb="6" eb="7">
      <t>ギョウ</t>
    </rPh>
    <phoneticPr fontId="3"/>
  </si>
  <si>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3"/>
  </si>
  <si>
    <t>金融商品取引業，
商品先物取引業</t>
    <rPh sb="0" eb="2">
      <t>キンユウ</t>
    </rPh>
    <rPh sb="2" eb="4">
      <t>ショウヒン</t>
    </rPh>
    <rPh sb="4" eb="7">
      <t>トリヒキギョウ</t>
    </rPh>
    <rPh sb="9" eb="11">
      <t>ショウヒン</t>
    </rPh>
    <rPh sb="11" eb="13">
      <t>サキモノ</t>
    </rPh>
    <rPh sb="13" eb="15">
      <t>トリヒキ</t>
    </rPh>
    <rPh sb="15" eb="16">
      <t>ギョウ</t>
    </rPh>
    <phoneticPr fontId="3"/>
  </si>
  <si>
    <t>保険業（保険媒介代理業，保険サービス業を含む）</t>
    <rPh sb="0" eb="3">
      <t>ホケンギョウ</t>
    </rPh>
    <rPh sb="4" eb="6">
      <t>ホケン</t>
    </rPh>
    <rPh sb="6" eb="8">
      <t>バイカイ</t>
    </rPh>
    <rPh sb="8" eb="10">
      <t>ダイリ</t>
    </rPh>
    <rPh sb="10" eb="11">
      <t>ギョウ</t>
    </rPh>
    <rPh sb="12" eb="14">
      <t>ホケン</t>
    </rPh>
    <rPh sb="18" eb="19">
      <t>ギョウ</t>
    </rPh>
    <rPh sb="20" eb="21">
      <t>フク</t>
    </rPh>
    <phoneticPr fontId="3"/>
  </si>
  <si>
    <t>K</t>
    <phoneticPr fontId="3"/>
  </si>
  <si>
    <t>不動産業，物品賃貸業</t>
    <rPh sb="0" eb="3">
      <t>フドウサン</t>
    </rPh>
    <rPh sb="3" eb="4">
      <t>ギョウ</t>
    </rPh>
    <rPh sb="5" eb="7">
      <t>ブッピン</t>
    </rPh>
    <rPh sb="7" eb="10">
      <t>チンタイギョウ</t>
    </rPh>
    <phoneticPr fontId="3"/>
  </si>
  <si>
    <t>不動産取引業</t>
    <rPh sb="0" eb="3">
      <t>フドウサン</t>
    </rPh>
    <rPh sb="3" eb="5">
      <t>トリヒキ</t>
    </rPh>
    <rPh sb="5" eb="6">
      <t>ギョウ</t>
    </rPh>
    <phoneticPr fontId="3"/>
  </si>
  <si>
    <t>不動産賃貸業・管理業</t>
    <rPh sb="0" eb="3">
      <t>フドウサン</t>
    </rPh>
    <rPh sb="3" eb="5">
      <t>チンタイ</t>
    </rPh>
    <rPh sb="5" eb="6">
      <t>ギョウ</t>
    </rPh>
    <rPh sb="7" eb="9">
      <t>カンリ</t>
    </rPh>
    <rPh sb="9" eb="10">
      <t>ギョウ</t>
    </rPh>
    <phoneticPr fontId="3"/>
  </si>
  <si>
    <t>物品賃貸業</t>
    <phoneticPr fontId="3"/>
  </si>
  <si>
    <t>L</t>
    <phoneticPr fontId="3"/>
  </si>
  <si>
    <t>学術研究，専門・技術サービス業</t>
    <rPh sb="0" eb="2">
      <t>ガクジュツ</t>
    </rPh>
    <rPh sb="2" eb="4">
      <t>ケンキュウ</t>
    </rPh>
    <rPh sb="5" eb="7">
      <t>センモン</t>
    </rPh>
    <rPh sb="8" eb="10">
      <t>ギジュツ</t>
    </rPh>
    <rPh sb="14" eb="15">
      <t>ギョウ</t>
    </rPh>
    <phoneticPr fontId="3"/>
  </si>
  <si>
    <t>学術・開発研究機関</t>
    <rPh sb="0" eb="2">
      <t>ガクジュツ</t>
    </rPh>
    <rPh sb="3" eb="5">
      <t>カイハツ</t>
    </rPh>
    <rPh sb="5" eb="7">
      <t>ケンキュウ</t>
    </rPh>
    <rPh sb="7" eb="9">
      <t>キカン</t>
    </rPh>
    <phoneticPr fontId="3"/>
  </si>
  <si>
    <t>専門サービス業（他に分類されないもの）</t>
    <rPh sb="0" eb="2">
      <t>センモン</t>
    </rPh>
    <rPh sb="6" eb="7">
      <t>ギョウ</t>
    </rPh>
    <rPh sb="8" eb="9">
      <t>タ</t>
    </rPh>
    <rPh sb="10" eb="12">
      <t>ブンルイ</t>
    </rPh>
    <phoneticPr fontId="3"/>
  </si>
  <si>
    <t>技術サービス業（他に分類されないもの</t>
    <rPh sb="0" eb="2">
      <t>ギジュツ</t>
    </rPh>
    <rPh sb="6" eb="7">
      <t>ギョウ</t>
    </rPh>
    <rPh sb="8" eb="9">
      <t>タ</t>
    </rPh>
    <rPh sb="10" eb="12">
      <t>ブンルイ</t>
    </rPh>
    <phoneticPr fontId="3"/>
  </si>
  <si>
    <t>M</t>
    <phoneticPr fontId="3"/>
  </si>
  <si>
    <t>宿泊業，飲食サービス業</t>
    <rPh sb="0" eb="2">
      <t>シュクハク</t>
    </rPh>
    <rPh sb="2" eb="3">
      <t>ギョウ</t>
    </rPh>
    <rPh sb="4" eb="6">
      <t>インショク</t>
    </rPh>
    <rPh sb="10" eb="11">
      <t>ギョウ</t>
    </rPh>
    <phoneticPr fontId="3"/>
  </si>
  <si>
    <t>宿泊業</t>
    <rPh sb="0" eb="2">
      <t>シュクハク</t>
    </rPh>
    <rPh sb="2" eb="3">
      <t>ギョウ</t>
    </rPh>
    <phoneticPr fontId="3"/>
  </si>
  <si>
    <t>飲食店</t>
    <rPh sb="0" eb="2">
      <t>インショク</t>
    </rPh>
    <rPh sb="2" eb="3">
      <t>テン</t>
    </rPh>
    <phoneticPr fontId="3"/>
  </si>
  <si>
    <t>持ち帰り・配達飲食サービス業</t>
    <rPh sb="0" eb="1">
      <t>モ</t>
    </rPh>
    <rPh sb="2" eb="3">
      <t>カエ</t>
    </rPh>
    <rPh sb="5" eb="7">
      <t>ハイタツ</t>
    </rPh>
    <rPh sb="7" eb="9">
      <t>インショク</t>
    </rPh>
    <rPh sb="13" eb="14">
      <t>ギョウ</t>
    </rPh>
    <phoneticPr fontId="3"/>
  </si>
  <si>
    <t>N</t>
    <phoneticPr fontId="3"/>
  </si>
  <si>
    <t>生活関連サービス業，娯楽業</t>
    <rPh sb="0" eb="2">
      <t>セイカツ</t>
    </rPh>
    <rPh sb="2" eb="4">
      <t>カンレン</t>
    </rPh>
    <rPh sb="8" eb="9">
      <t>ギョウ</t>
    </rPh>
    <rPh sb="10" eb="13">
      <t>ゴラクギョウ</t>
    </rPh>
    <phoneticPr fontId="3"/>
  </si>
  <si>
    <t>洗濯・理容・美容・浴場業</t>
    <phoneticPr fontId="8"/>
  </si>
  <si>
    <t>その他の生活関連サービス業　</t>
    <phoneticPr fontId="8"/>
  </si>
  <si>
    <t>娯楽業</t>
    <phoneticPr fontId="3"/>
  </si>
  <si>
    <t>O</t>
    <phoneticPr fontId="3"/>
  </si>
  <si>
    <t>教育，学習支援業</t>
    <rPh sb="0" eb="2">
      <t>キョウイク</t>
    </rPh>
    <rPh sb="3" eb="5">
      <t>ガクシュウ</t>
    </rPh>
    <rPh sb="5" eb="7">
      <t>シエン</t>
    </rPh>
    <rPh sb="7" eb="8">
      <t>ギョウ</t>
    </rPh>
    <phoneticPr fontId="3"/>
  </si>
  <si>
    <t>学校教育</t>
    <rPh sb="0" eb="2">
      <t>ガッコウ</t>
    </rPh>
    <rPh sb="2" eb="4">
      <t>キョウイク</t>
    </rPh>
    <phoneticPr fontId="3"/>
  </si>
  <si>
    <t>その他の教育，学習支援業</t>
    <rPh sb="2" eb="3">
      <t>タ</t>
    </rPh>
    <rPh sb="4" eb="6">
      <t>キョウイク</t>
    </rPh>
    <rPh sb="7" eb="9">
      <t>ガクシュウ</t>
    </rPh>
    <rPh sb="9" eb="11">
      <t>シエン</t>
    </rPh>
    <rPh sb="11" eb="12">
      <t>ギョウ</t>
    </rPh>
    <phoneticPr fontId="3"/>
  </si>
  <si>
    <t>P</t>
    <phoneticPr fontId="3"/>
  </si>
  <si>
    <t>医療，福祉</t>
    <rPh sb="0" eb="2">
      <t>イリョウ</t>
    </rPh>
    <rPh sb="3" eb="5">
      <t>フクシ</t>
    </rPh>
    <phoneticPr fontId="3"/>
  </si>
  <si>
    <t>医療業</t>
    <rPh sb="0" eb="2">
      <t>イリョウ</t>
    </rPh>
    <rPh sb="2" eb="3">
      <t>ギョウ</t>
    </rPh>
    <phoneticPr fontId="3"/>
  </si>
  <si>
    <t>保健衛生</t>
    <rPh sb="0" eb="2">
      <t>ホケン</t>
    </rPh>
    <rPh sb="2" eb="4">
      <t>エイセイ</t>
    </rPh>
    <phoneticPr fontId="3"/>
  </si>
  <si>
    <t>社会保険・社会福祉・介護業</t>
    <rPh sb="0" eb="2">
      <t>シャカイ</t>
    </rPh>
    <rPh sb="2" eb="4">
      <t>ホケン</t>
    </rPh>
    <rPh sb="5" eb="7">
      <t>シャカイ</t>
    </rPh>
    <rPh sb="7" eb="9">
      <t>フクシ</t>
    </rPh>
    <rPh sb="10" eb="12">
      <t>カイゴ</t>
    </rPh>
    <rPh sb="12" eb="13">
      <t>ギョウ</t>
    </rPh>
    <phoneticPr fontId="3"/>
  </si>
  <si>
    <t>Q</t>
    <phoneticPr fontId="3"/>
  </si>
  <si>
    <t>複合サービス事業</t>
    <rPh sb="0" eb="2">
      <t>フクゴウ</t>
    </rPh>
    <rPh sb="6" eb="8">
      <t>ジギョウ</t>
    </rPh>
    <phoneticPr fontId="3"/>
  </si>
  <si>
    <t>郵便局</t>
    <rPh sb="0" eb="3">
      <t>ユウビンキョク</t>
    </rPh>
    <phoneticPr fontId="3"/>
  </si>
  <si>
    <t>協同組合（他に分類されないもの）</t>
    <rPh sb="0" eb="2">
      <t>キョウドウ</t>
    </rPh>
    <rPh sb="2" eb="4">
      <t>クミアイ</t>
    </rPh>
    <rPh sb="5" eb="6">
      <t>タ</t>
    </rPh>
    <rPh sb="7" eb="9">
      <t>ブンルイ</t>
    </rPh>
    <phoneticPr fontId="3"/>
  </si>
  <si>
    <t>R</t>
    <phoneticPr fontId="3"/>
  </si>
  <si>
    <t>サービス業（他に分類されないもの）</t>
    <rPh sb="4" eb="5">
      <t>ギョウ</t>
    </rPh>
    <phoneticPr fontId="3"/>
  </si>
  <si>
    <t>廃棄物処理業</t>
    <rPh sb="0" eb="3">
      <t>ハイキブツ</t>
    </rPh>
    <rPh sb="3" eb="5">
      <t>ショリ</t>
    </rPh>
    <rPh sb="5" eb="6">
      <t>ギョウ</t>
    </rPh>
    <phoneticPr fontId="3"/>
  </si>
  <si>
    <t>自動車整備業　</t>
    <phoneticPr fontId="8"/>
  </si>
  <si>
    <t>機械等修理業（別掲を除く）</t>
    <phoneticPr fontId="3"/>
  </si>
  <si>
    <t>職業紹介・労働派遣業</t>
    <rPh sb="0" eb="2">
      <t>ショクギョウ</t>
    </rPh>
    <rPh sb="2" eb="4">
      <t>ショウカイ</t>
    </rPh>
    <rPh sb="5" eb="7">
      <t>ロウドウ</t>
    </rPh>
    <rPh sb="7" eb="8">
      <t>ハ</t>
    </rPh>
    <rPh sb="8" eb="9">
      <t>ケン</t>
    </rPh>
    <rPh sb="9" eb="10">
      <t>ギョウ</t>
    </rPh>
    <phoneticPr fontId="3"/>
  </si>
  <si>
    <t>その他の事業サービス業</t>
    <rPh sb="2" eb="3">
      <t>タ</t>
    </rPh>
    <rPh sb="4" eb="6">
      <t>ジギョウ</t>
    </rPh>
    <phoneticPr fontId="3"/>
  </si>
  <si>
    <t>政治・経済・文化団体</t>
    <rPh sb="0" eb="2">
      <t>セイジ</t>
    </rPh>
    <rPh sb="3" eb="5">
      <t>ケイザイ</t>
    </rPh>
    <phoneticPr fontId="3"/>
  </si>
  <si>
    <t>宗教</t>
    <rPh sb="0" eb="2">
      <t>シュウキョウ</t>
    </rPh>
    <phoneticPr fontId="3"/>
  </si>
  <si>
    <t>その他のサービス業</t>
    <rPh sb="2" eb="3">
      <t>タ</t>
    </rPh>
    <rPh sb="8" eb="9">
      <t>ギョウ</t>
    </rPh>
    <phoneticPr fontId="3"/>
  </si>
  <si>
    <t>産業分類</t>
    <rPh sb="0" eb="2">
      <t>サンギョウ</t>
    </rPh>
    <rPh sb="2" eb="4">
      <t>ブンルイ</t>
    </rPh>
    <phoneticPr fontId="3"/>
  </si>
  <si>
    <t>平8. 10. 1</t>
    <rPh sb="0" eb="1">
      <t>ヘイ</t>
    </rPh>
    <phoneticPr fontId="3"/>
  </si>
  <si>
    <t>平13. 10. 1</t>
    <rPh sb="0" eb="1">
      <t>ヘイ</t>
    </rPh>
    <phoneticPr fontId="3"/>
  </si>
  <si>
    <t>平18. 10. 1</t>
    <rPh sb="0" eb="1">
      <t>ヘイ</t>
    </rPh>
    <phoneticPr fontId="3"/>
  </si>
  <si>
    <t>平21.7. 1</t>
    <rPh sb="0" eb="1">
      <t>ヘイ</t>
    </rPh>
    <phoneticPr fontId="3"/>
  </si>
  <si>
    <t>平24.2.1</t>
    <rPh sb="0" eb="1">
      <t>ヘイ</t>
    </rPh>
    <phoneticPr fontId="3"/>
  </si>
  <si>
    <t>平26.7.1</t>
    <rPh sb="0" eb="1">
      <t>ヘイ</t>
    </rPh>
    <phoneticPr fontId="3"/>
  </si>
  <si>
    <t>平28.6.1</t>
    <rPh sb="0" eb="1">
      <t>ヘイ</t>
    </rPh>
    <phoneticPr fontId="3"/>
  </si>
  <si>
    <t>従業者数</t>
    <rPh sb="0" eb="2">
      <t>ジュウギョウ</t>
    </rPh>
    <rPh sb="2" eb="3">
      <t>シャ</t>
    </rPh>
    <rPh sb="3" eb="4">
      <t>スウ</t>
    </rPh>
    <phoneticPr fontId="3"/>
  </si>
  <si>
    <t xml:space="preserve">  総　  数</t>
    <rPh sb="2" eb="3">
      <t>フサ</t>
    </rPh>
    <rPh sb="6" eb="7">
      <t>カズ</t>
    </rPh>
    <phoneticPr fontId="3"/>
  </si>
  <si>
    <t>総数</t>
    <rPh sb="0" eb="1">
      <t>フサ</t>
    </rPh>
    <rPh sb="1" eb="2">
      <t>カズ</t>
    </rPh>
    <phoneticPr fontId="3"/>
  </si>
  <si>
    <t>農業</t>
    <rPh sb="0" eb="1">
      <t>ノウ</t>
    </rPh>
    <rPh sb="1" eb="2">
      <t>ギョウ</t>
    </rPh>
    <phoneticPr fontId="3"/>
  </si>
  <si>
    <t>農業，林業</t>
    <rPh sb="0" eb="1">
      <t>ノウ</t>
    </rPh>
    <rPh sb="1" eb="2">
      <t>ギョウ</t>
    </rPh>
    <rPh sb="3" eb="5">
      <t>リンギョウ</t>
    </rPh>
    <phoneticPr fontId="3"/>
  </si>
  <si>
    <t>鉱業，採石業，
砂利採取業</t>
    <phoneticPr fontId="3"/>
  </si>
  <si>
    <t>－</t>
  </si>
  <si>
    <t>電気・ガス・
熱供給・水道業</t>
    <rPh sb="0" eb="2">
      <t>デンキ</t>
    </rPh>
    <rPh sb="7" eb="8">
      <t>ネツ</t>
    </rPh>
    <rPh sb="8" eb="10">
      <t>キョウキュウ</t>
    </rPh>
    <rPh sb="11" eb="14">
      <t>スイドウギョウ</t>
    </rPh>
    <phoneticPr fontId="3"/>
  </si>
  <si>
    <t>運輸，通信業</t>
    <rPh sb="0" eb="2">
      <t>ウンユ</t>
    </rPh>
    <rPh sb="3" eb="5">
      <t>ツウシン</t>
    </rPh>
    <rPh sb="5" eb="6">
      <t>ギョウ</t>
    </rPh>
    <phoneticPr fontId="3"/>
  </si>
  <si>
    <t>運輸業，郵便業</t>
    <rPh sb="0" eb="2">
      <t>ウンユ</t>
    </rPh>
    <rPh sb="2" eb="3">
      <t>ギョウ</t>
    </rPh>
    <rPh sb="4" eb="6">
      <t>ユウビン</t>
    </rPh>
    <rPh sb="6" eb="7">
      <t>ギョウ</t>
    </rPh>
    <phoneticPr fontId="3"/>
  </si>
  <si>
    <t>卸売，小売業　　，飲食店</t>
    <rPh sb="0" eb="2">
      <t>オロシウリ</t>
    </rPh>
    <rPh sb="3" eb="6">
      <t>コウリギョウ</t>
    </rPh>
    <rPh sb="9" eb="11">
      <t>インショク</t>
    </rPh>
    <rPh sb="11" eb="12">
      <t>テン</t>
    </rPh>
    <phoneticPr fontId="3"/>
  </si>
  <si>
    <t>卸売業，小売業</t>
    <rPh sb="0" eb="2">
      <t>オロシウリ</t>
    </rPh>
    <rPh sb="2" eb="3">
      <t>ギョウ</t>
    </rPh>
    <rPh sb="4" eb="7">
      <t>コウリギョウ</t>
    </rPh>
    <phoneticPr fontId="3"/>
  </si>
  <si>
    <t>金融業，保険業</t>
    <rPh sb="0" eb="2">
      <t>キンユウ</t>
    </rPh>
    <rPh sb="2" eb="3">
      <t>ギョウ</t>
    </rPh>
    <rPh sb="4" eb="6">
      <t>ホケン</t>
    </rPh>
    <rPh sb="6" eb="7">
      <t>ギョウ</t>
    </rPh>
    <phoneticPr fontId="3"/>
  </si>
  <si>
    <t>不動産業</t>
    <rPh sb="0" eb="3">
      <t>フドウサン</t>
    </rPh>
    <rPh sb="3" eb="4">
      <t>ギョウ</t>
    </rPh>
    <phoneticPr fontId="3"/>
  </si>
  <si>
    <t>不動産業，　　　　物品賃貸業</t>
    <rPh sb="0" eb="3">
      <t>フドウサン</t>
    </rPh>
    <rPh sb="3" eb="4">
      <t>ギョウ</t>
    </rPh>
    <rPh sb="9" eb="11">
      <t>ブッピン</t>
    </rPh>
    <rPh sb="11" eb="14">
      <t>チンタイギョウ</t>
    </rPh>
    <phoneticPr fontId="3"/>
  </si>
  <si>
    <t>学術研究，　　　　　　　専門・技術サービス業</t>
    <rPh sb="0" eb="2">
      <t>ガクジュツ</t>
    </rPh>
    <rPh sb="2" eb="4">
      <t>ケンキュウ</t>
    </rPh>
    <rPh sb="12" eb="14">
      <t>センモン</t>
    </rPh>
    <rPh sb="15" eb="17">
      <t>ギジュツ</t>
    </rPh>
    <rPh sb="21" eb="22">
      <t>ギョウ</t>
    </rPh>
    <phoneticPr fontId="3"/>
  </si>
  <si>
    <t>宿泊業，　　　　　　　　飲食サービス業</t>
    <rPh sb="0" eb="2">
      <t>シュクハク</t>
    </rPh>
    <rPh sb="2" eb="3">
      <t>ギョウ</t>
    </rPh>
    <rPh sb="12" eb="14">
      <t>インショク</t>
    </rPh>
    <rPh sb="18" eb="19">
      <t>ギョウ</t>
    </rPh>
    <phoneticPr fontId="3"/>
  </si>
  <si>
    <t>生活関連サービス業，　娯楽業</t>
    <rPh sb="0" eb="2">
      <t>セイカツ</t>
    </rPh>
    <rPh sb="2" eb="4">
      <t>カンレン</t>
    </rPh>
    <rPh sb="8" eb="9">
      <t>ギョウ</t>
    </rPh>
    <rPh sb="11" eb="14">
      <t>ゴラクギョウ</t>
    </rPh>
    <phoneticPr fontId="3"/>
  </si>
  <si>
    <t>教育，　　　　　　学習支援業</t>
    <rPh sb="0" eb="2">
      <t>キョウイク</t>
    </rPh>
    <rPh sb="9" eb="11">
      <t>ガクシュウ</t>
    </rPh>
    <rPh sb="11" eb="13">
      <t>シエン</t>
    </rPh>
    <rPh sb="13" eb="14">
      <t>ギョウ</t>
    </rPh>
    <phoneticPr fontId="3"/>
  </si>
  <si>
    <t>複合サービス業</t>
    <rPh sb="0" eb="2">
      <t>フクゴウ</t>
    </rPh>
    <rPh sb="6" eb="7">
      <t>ギョウ</t>
    </rPh>
    <phoneticPr fontId="3"/>
  </si>
  <si>
    <t>サービス業</t>
    <rPh sb="4" eb="5">
      <t>ギョウ</t>
    </rPh>
    <phoneticPr fontId="3"/>
  </si>
  <si>
    <t>公務</t>
    <rPh sb="0" eb="2">
      <t>コウム</t>
    </rPh>
    <phoneticPr fontId="3"/>
  </si>
  <si>
    <t>（注）平成１４年３月の日本標準産業分類の大幅な改訂により、平成１８年調査分から産業分類項目を改めている。また、平成１９年度にも一部改訂している</t>
    <rPh sb="1" eb="2">
      <t>チュウ</t>
    </rPh>
    <rPh sb="3" eb="5">
      <t>ヘイセイ</t>
    </rPh>
    <rPh sb="7" eb="8">
      <t>ネン</t>
    </rPh>
    <rPh sb="9" eb="10">
      <t>ツキ</t>
    </rPh>
    <rPh sb="11" eb="13">
      <t>ニホン</t>
    </rPh>
    <rPh sb="13" eb="15">
      <t>ヒョウジュン</t>
    </rPh>
    <rPh sb="15" eb="17">
      <t>サンギョウ</t>
    </rPh>
    <rPh sb="17" eb="19">
      <t>ブンルイ</t>
    </rPh>
    <rPh sb="20" eb="22">
      <t>オオハバ</t>
    </rPh>
    <rPh sb="23" eb="25">
      <t>カイテイ</t>
    </rPh>
    <rPh sb="29" eb="31">
      <t>ヘイセイ</t>
    </rPh>
    <rPh sb="33" eb="34">
      <t>ネン</t>
    </rPh>
    <rPh sb="34" eb="36">
      <t>チョウサ</t>
    </rPh>
    <rPh sb="36" eb="37">
      <t>ブン</t>
    </rPh>
    <rPh sb="39" eb="41">
      <t>サンギョウ</t>
    </rPh>
    <rPh sb="41" eb="43">
      <t>ブンルイ</t>
    </rPh>
    <rPh sb="43" eb="45">
      <t>コウモク</t>
    </rPh>
    <rPh sb="46" eb="47">
      <t>アラタ</t>
    </rPh>
    <rPh sb="55" eb="57">
      <t>ヘイセイ</t>
    </rPh>
    <rPh sb="59" eb="61">
      <t>ネンド</t>
    </rPh>
    <rPh sb="63" eb="65">
      <t>イチブ</t>
    </rPh>
    <rPh sb="65" eb="67">
      <t>カイテイ</t>
    </rPh>
    <phoneticPr fontId="3"/>
  </si>
  <si>
    <t>ため、産業分類項目を改めている。</t>
    <rPh sb="3" eb="5">
      <t>サンギョウ</t>
    </rPh>
    <rPh sb="5" eb="7">
      <t>ブンルイ</t>
    </rPh>
    <rPh sb="7" eb="9">
      <t>コウモク</t>
    </rPh>
    <rPh sb="10" eb="11">
      <t>アラタ</t>
    </rPh>
    <phoneticPr fontId="3"/>
  </si>
  <si>
    <t>資料：事業所・企業統計調査，経済センサス</t>
    <rPh sb="0" eb="2">
      <t>シリョウ</t>
    </rPh>
    <rPh sb="3" eb="6">
      <t>ジギョウショ</t>
    </rPh>
    <rPh sb="7" eb="9">
      <t>キギョウ</t>
    </rPh>
    <rPh sb="9" eb="11">
      <t>トウケイ</t>
    </rPh>
    <rPh sb="11" eb="13">
      <t>チョウサ</t>
    </rPh>
    <rPh sb="14" eb="16">
      <t>ケイザイ</t>
    </rPh>
    <phoneticPr fontId="3"/>
  </si>
  <si>
    <t>販　売　農　家</t>
    <rPh sb="0" eb="1">
      <t>ハン</t>
    </rPh>
    <rPh sb="2" eb="3">
      <t>バイ</t>
    </rPh>
    <rPh sb="4" eb="5">
      <t>ノウ</t>
    </rPh>
    <rPh sb="6" eb="7">
      <t>イエ</t>
    </rPh>
    <phoneticPr fontId="3"/>
  </si>
  <si>
    <t>専業</t>
    <rPh sb="0" eb="2">
      <t>センギョウ</t>
    </rPh>
    <phoneticPr fontId="3"/>
  </si>
  <si>
    <t>1</t>
  </si>
  <si>
    <t>17.</t>
  </si>
  <si>
    <t>22.</t>
  </si>
  <si>
    <t>総面積</t>
    <rPh sb="0" eb="3">
      <t>ソウメンセキ</t>
    </rPh>
    <phoneticPr fontId="3"/>
  </si>
  <si>
    <t>樹園地</t>
    <rPh sb="0" eb="1">
      <t>ジュ</t>
    </rPh>
    <rPh sb="1" eb="3">
      <t>エンチ</t>
    </rPh>
    <phoneticPr fontId="3"/>
  </si>
  <si>
    <t>-</t>
    <phoneticPr fontId="3"/>
  </si>
  <si>
    <t>（単位：戸）</t>
    <rPh sb="1" eb="3">
      <t>タンイ</t>
    </rPh>
    <rPh sb="4" eb="5">
      <t>ト</t>
    </rPh>
    <phoneticPr fontId="3"/>
  </si>
  <si>
    <t>１７年</t>
    <rPh sb="2" eb="3">
      <t>ネン</t>
    </rPh>
    <phoneticPr fontId="3"/>
  </si>
  <si>
    <t>２２年</t>
    <rPh sb="2" eb="3">
      <t>ネン</t>
    </rPh>
    <phoneticPr fontId="3"/>
  </si>
  <si>
    <t>0～14歳</t>
    <rPh sb="4" eb="5">
      <t>サイ</t>
    </rPh>
    <phoneticPr fontId="3"/>
  </si>
  <si>
    <t>15～29歳</t>
    <rPh sb="5" eb="6">
      <t>サイ</t>
    </rPh>
    <phoneticPr fontId="3"/>
  </si>
  <si>
    <t>30～59歳</t>
    <rPh sb="5" eb="6">
      <t>サイ</t>
    </rPh>
    <phoneticPr fontId="3"/>
  </si>
  <si>
    <t>60歳以上</t>
    <rPh sb="2" eb="3">
      <t>サイ</t>
    </rPh>
    <rPh sb="3" eb="5">
      <t>イジョウ</t>
    </rPh>
    <phoneticPr fontId="3"/>
  </si>
  <si>
    <t>15～
　29歳</t>
    <rPh sb="7" eb="8">
      <t>サイ</t>
    </rPh>
    <phoneticPr fontId="3"/>
  </si>
  <si>
    <t>30～
　59歳</t>
    <rPh sb="7" eb="8">
      <t>サイ</t>
    </rPh>
    <phoneticPr fontId="3"/>
  </si>
  <si>
    <t>60歳
　　以上</t>
    <rPh sb="2" eb="3">
      <t>サイ</t>
    </rPh>
    <rPh sb="6" eb="8">
      <t>イジョウ</t>
    </rPh>
    <phoneticPr fontId="3"/>
  </si>
  <si>
    <t>　作付面積　　　　</t>
    <rPh sb="1" eb="3">
      <t>サクツケ</t>
    </rPh>
    <rPh sb="3" eb="5">
      <t>メンセキ</t>
    </rPh>
    <phoneticPr fontId="3"/>
  </si>
  <si>
    <t xml:space="preserve">     ：ha</t>
    <phoneticPr fontId="3"/>
  </si>
  <si>
    <t>　単位</t>
    <rPh sb="1" eb="3">
      <t>タンイ</t>
    </rPh>
    <phoneticPr fontId="3"/>
  </si>
  <si>
    <t>　１０a当たり収量 ：kg</t>
    <rPh sb="4" eb="5">
      <t>ア</t>
    </rPh>
    <rPh sb="7" eb="9">
      <t>シュウリョウ</t>
    </rPh>
    <phoneticPr fontId="3"/>
  </si>
  <si>
    <t>　収穫量</t>
    <rPh sb="1" eb="3">
      <t>シュウカク</t>
    </rPh>
    <rPh sb="3" eb="4">
      <t>リョウ</t>
    </rPh>
    <phoneticPr fontId="3"/>
  </si>
  <si>
    <t xml:space="preserve">       ：t </t>
    <phoneticPr fontId="3"/>
  </si>
  <si>
    <t>平成２８年</t>
    <rPh sb="0" eb="2">
      <t>ヘイセイ</t>
    </rPh>
    <rPh sb="4" eb="5">
      <t>ネン</t>
    </rPh>
    <phoneticPr fontId="3"/>
  </si>
  <si>
    <t>平成２９年</t>
    <rPh sb="0" eb="2">
      <t>ヘイセイ</t>
    </rPh>
    <rPh sb="4" eb="5">
      <t>ネン</t>
    </rPh>
    <phoneticPr fontId="3"/>
  </si>
  <si>
    <t>平成３０年</t>
    <rPh sb="0" eb="2">
      <t>ヘイセイ</t>
    </rPh>
    <rPh sb="4" eb="5">
      <t>ネン</t>
    </rPh>
    <phoneticPr fontId="3"/>
  </si>
  <si>
    <t>作付面積</t>
    <rPh sb="0" eb="2">
      <t>サクツケ</t>
    </rPh>
    <rPh sb="2" eb="4">
      <t>メンセキ</t>
    </rPh>
    <phoneticPr fontId="3"/>
  </si>
  <si>
    <t>水稲</t>
    <rPh sb="0" eb="1">
      <t>ミズ</t>
    </rPh>
    <rPh sb="1" eb="2">
      <t>イネ</t>
    </rPh>
    <phoneticPr fontId="3"/>
  </si>
  <si>
    <t>１０a当たり収量</t>
    <rPh sb="3" eb="4">
      <t>ア</t>
    </rPh>
    <rPh sb="6" eb="8">
      <t>シュウリョウ</t>
    </rPh>
    <phoneticPr fontId="3"/>
  </si>
  <si>
    <t>収穫量</t>
    <rPh sb="0" eb="2">
      <t>シュウカク</t>
    </rPh>
    <rPh sb="2" eb="3">
      <t>リョウ</t>
    </rPh>
    <phoneticPr fontId="3"/>
  </si>
  <si>
    <t>小麦</t>
    <rPh sb="0" eb="2">
      <t>コムギ</t>
    </rPh>
    <phoneticPr fontId="3"/>
  </si>
  <si>
    <t>かんしょ</t>
    <phoneticPr fontId="3"/>
  </si>
  <si>
    <t>…</t>
  </si>
  <si>
    <t>春植え</t>
    <rPh sb="0" eb="1">
      <t>ハル</t>
    </rPh>
    <rPh sb="1" eb="2">
      <t>ウ</t>
    </rPh>
    <phoneticPr fontId="3"/>
  </si>
  <si>
    <t>ばれいしょ</t>
    <phoneticPr fontId="3"/>
  </si>
  <si>
    <t>だいず</t>
    <phoneticPr fontId="3"/>
  </si>
  <si>
    <t>（乾燥子実）</t>
    <rPh sb="1" eb="3">
      <t>カンソウ</t>
    </rPh>
    <rPh sb="3" eb="4">
      <t>コ</t>
    </rPh>
    <rPh sb="4" eb="5">
      <t>ミ</t>
    </rPh>
    <phoneticPr fontId="3"/>
  </si>
  <si>
    <t>だいこん</t>
    <phoneticPr fontId="3"/>
  </si>
  <si>
    <t>キャベツ</t>
    <phoneticPr fontId="3"/>
  </si>
  <si>
    <t>ほうれんそう</t>
    <phoneticPr fontId="3"/>
  </si>
  <si>
    <t>ねぎ</t>
    <phoneticPr fontId="3"/>
  </si>
  <si>
    <t>なす</t>
    <phoneticPr fontId="3"/>
  </si>
  <si>
    <t>トマト</t>
    <phoneticPr fontId="3"/>
  </si>
  <si>
    <t>きゅうり</t>
    <phoneticPr fontId="3"/>
  </si>
  <si>
    <t>かぼちゃ</t>
    <phoneticPr fontId="3"/>
  </si>
  <si>
    <t>さやえんどう</t>
    <phoneticPr fontId="3"/>
  </si>
  <si>
    <t>たまねぎ</t>
    <phoneticPr fontId="3"/>
  </si>
  <si>
    <t>しゅんぎく</t>
    <phoneticPr fontId="3"/>
  </si>
  <si>
    <t>そらまめ</t>
    <phoneticPr fontId="3"/>
  </si>
  <si>
    <t>（未成熟）</t>
    <rPh sb="1" eb="4">
      <t>ミセイジュク</t>
    </rPh>
    <phoneticPr fontId="3"/>
  </si>
  <si>
    <t>菜類</t>
    <rPh sb="0" eb="1">
      <t>ナ</t>
    </rPh>
    <rPh sb="1" eb="2">
      <t>ルイ</t>
    </rPh>
    <phoneticPr fontId="3"/>
  </si>
  <si>
    <t>農林水産省「作物統計調査」による</t>
    <rPh sb="0" eb="2">
      <t>ノウリン</t>
    </rPh>
    <rPh sb="2" eb="5">
      <t>スイサンショウ</t>
    </rPh>
    <rPh sb="6" eb="8">
      <t>サクモツ</t>
    </rPh>
    <rPh sb="8" eb="10">
      <t>トウケイ</t>
    </rPh>
    <rPh sb="10" eb="12">
      <t>チョウサ</t>
    </rPh>
    <phoneticPr fontId="3"/>
  </si>
  <si>
    <r>
      <t>「-」</t>
    </r>
    <r>
      <rPr>
        <sz val="11"/>
        <rFont val="ＭＳ Ｐゴシック"/>
        <family val="3"/>
        <charset val="128"/>
      </rPr>
      <t>事実のないもの　　　「…」事実不群又は調査に欠くもの　　　「0」単位に満たないもの</t>
    </r>
    <rPh sb="3" eb="5">
      <t>ジジツ</t>
    </rPh>
    <rPh sb="16" eb="18">
      <t>ジジツ</t>
    </rPh>
    <rPh sb="18" eb="19">
      <t>フ</t>
    </rPh>
    <rPh sb="19" eb="20">
      <t>グン</t>
    </rPh>
    <rPh sb="20" eb="21">
      <t>マタ</t>
    </rPh>
    <rPh sb="22" eb="24">
      <t>チョウサ</t>
    </rPh>
    <rPh sb="25" eb="26">
      <t>カ</t>
    </rPh>
    <rPh sb="35" eb="37">
      <t>タンイ</t>
    </rPh>
    <rPh sb="38" eb="39">
      <t>ミ</t>
    </rPh>
    <phoneticPr fontId="3"/>
  </si>
  <si>
    <t>（単位：戸）</t>
    <rPh sb="1" eb="3">
      <t>タンイ</t>
    </rPh>
    <rPh sb="4" eb="5">
      <t>コ</t>
    </rPh>
    <phoneticPr fontId="3"/>
  </si>
  <si>
    <t>販売</t>
    <rPh sb="0" eb="2">
      <t>ハンバイ</t>
    </rPh>
    <phoneticPr fontId="3"/>
  </si>
  <si>
    <t>150～</t>
    <phoneticPr fontId="3"/>
  </si>
  <si>
    <t>200～</t>
    <phoneticPr fontId="3"/>
  </si>
  <si>
    <t>なし</t>
    <phoneticPr fontId="3"/>
  </si>
  <si>
    <t>未満</t>
    <rPh sb="0" eb="2">
      <t>ミマン</t>
    </rPh>
    <phoneticPr fontId="3"/>
  </si>
  <si>
    <t>６０年</t>
    <rPh sb="2" eb="3">
      <t>ネン</t>
    </rPh>
    <phoneticPr fontId="3"/>
  </si>
  <si>
    <t>１．経営体階層別及び漁業種別経営体数</t>
    <rPh sb="2" eb="4">
      <t>ケイエイ</t>
    </rPh>
    <rPh sb="4" eb="5">
      <t>タイ</t>
    </rPh>
    <rPh sb="5" eb="8">
      <t>カイソウベツ</t>
    </rPh>
    <rPh sb="8" eb="9">
      <t>オヨ</t>
    </rPh>
    <rPh sb="10" eb="12">
      <t>ギョギョウ</t>
    </rPh>
    <rPh sb="12" eb="14">
      <t>シュベツ</t>
    </rPh>
    <rPh sb="14" eb="16">
      <t>ケイエイ</t>
    </rPh>
    <rPh sb="16" eb="17">
      <t>タイ</t>
    </rPh>
    <rPh sb="17" eb="18">
      <t>スウ</t>
    </rPh>
    <phoneticPr fontId="3"/>
  </si>
  <si>
    <t>（単位：１経営体）</t>
    <rPh sb="1" eb="3">
      <t>タンイ</t>
    </rPh>
    <rPh sb="5" eb="7">
      <t>ケイエイ</t>
    </rPh>
    <rPh sb="7" eb="8">
      <t>タイ</t>
    </rPh>
    <phoneticPr fontId="3"/>
  </si>
  <si>
    <t>漁　　船　　漁　　業</t>
    <rPh sb="0" eb="1">
      <t>リョウ</t>
    </rPh>
    <rPh sb="3" eb="4">
      <t>フネ</t>
    </rPh>
    <rPh sb="6" eb="7">
      <t>リョウ</t>
    </rPh>
    <rPh sb="9" eb="10">
      <t>ギョウ</t>
    </rPh>
    <phoneticPr fontId="3"/>
  </si>
  <si>
    <t>その他
刺網</t>
    <rPh sb="2" eb="3">
      <t>タ</t>
    </rPh>
    <rPh sb="5" eb="7">
      <t>サシアミ</t>
    </rPh>
    <phoneticPr fontId="3"/>
  </si>
  <si>
    <t>船びき
網</t>
    <rPh sb="0" eb="1">
      <t>フネ</t>
    </rPh>
    <rPh sb="5" eb="6">
      <t>アミ</t>
    </rPh>
    <phoneticPr fontId="3"/>
  </si>
  <si>
    <t>小型
底びき
網</t>
    <rPh sb="0" eb="2">
      <t>コガタ</t>
    </rPh>
    <rPh sb="3" eb="4">
      <t>ソコ</t>
    </rPh>
    <rPh sb="7" eb="8">
      <t>アミ</t>
    </rPh>
    <phoneticPr fontId="3"/>
  </si>
  <si>
    <t>その他
の
漁業</t>
    <rPh sb="2" eb="3">
      <t>タ</t>
    </rPh>
    <rPh sb="6" eb="8">
      <t>ギョギョウ</t>
    </rPh>
    <phoneticPr fontId="3"/>
  </si>
  <si>
    <t>無動
力船</t>
    <rPh sb="0" eb="1">
      <t>ム</t>
    </rPh>
    <rPh sb="1" eb="2">
      <t>ドウ</t>
    </rPh>
    <rPh sb="3" eb="4">
      <t>リキ</t>
    </rPh>
    <rPh sb="4" eb="5">
      <t>フネ</t>
    </rPh>
    <phoneticPr fontId="3"/>
  </si>
  <si>
    <t>船外機付漁船</t>
    <rPh sb="0" eb="2">
      <t>センガイ</t>
    </rPh>
    <rPh sb="2" eb="3">
      <t>キ</t>
    </rPh>
    <rPh sb="3" eb="4">
      <t>ツ</t>
    </rPh>
    <rPh sb="4" eb="6">
      <t>ギョセン</t>
    </rPh>
    <phoneticPr fontId="3"/>
  </si>
  <si>
    <t>動　　力　　船</t>
    <rPh sb="0" eb="1">
      <t>ドウ</t>
    </rPh>
    <rPh sb="3" eb="4">
      <t>チカラ</t>
    </rPh>
    <rPh sb="6" eb="7">
      <t>セン</t>
    </rPh>
    <phoneticPr fontId="3"/>
  </si>
  <si>
    <t>1ｔ</t>
    <phoneticPr fontId="3"/>
  </si>
  <si>
    <t>1～</t>
    <phoneticPr fontId="3"/>
  </si>
  <si>
    <t>3～</t>
    <phoneticPr fontId="3"/>
  </si>
  <si>
    <t>5～</t>
    <phoneticPr fontId="3"/>
  </si>
  <si>
    <t>10～</t>
    <phoneticPr fontId="3"/>
  </si>
  <si>
    <t>20ｔ</t>
    <phoneticPr fontId="3"/>
  </si>
  <si>
    <t>3ｔ</t>
    <phoneticPr fontId="3"/>
  </si>
  <si>
    <t>5ｔ</t>
    <phoneticPr fontId="3"/>
  </si>
  <si>
    <t>10ｔ</t>
    <phoneticPr fontId="3"/>
  </si>
  <si>
    <t>20ｔ</t>
    <phoneticPr fontId="3"/>
  </si>
  <si>
    <t>以上</t>
    <rPh sb="0" eb="2">
      <t>イジョウ</t>
    </rPh>
    <phoneticPr fontId="3"/>
  </si>
  <si>
    <t>平成２０年</t>
    <rPh sb="0" eb="2">
      <t>ヘイセイ</t>
    </rPh>
    <rPh sb="4" eb="5">
      <t>ネン</t>
    </rPh>
    <phoneticPr fontId="3"/>
  </si>
  <si>
    <t>資料：漁業センサス</t>
    <rPh sb="0" eb="2">
      <t>シリョウ</t>
    </rPh>
    <rPh sb="3" eb="5">
      <t>ギョギョウ</t>
    </rPh>
    <phoneticPr fontId="3"/>
  </si>
  <si>
    <t>２．経営組織及び出漁日数別経営体数</t>
    <rPh sb="2" eb="4">
      <t>ケイエイ</t>
    </rPh>
    <rPh sb="4" eb="6">
      <t>ソシキ</t>
    </rPh>
    <rPh sb="6" eb="7">
      <t>オヨ</t>
    </rPh>
    <rPh sb="8" eb="10">
      <t>シュツリョウ</t>
    </rPh>
    <rPh sb="10" eb="11">
      <t>ビ</t>
    </rPh>
    <rPh sb="11" eb="12">
      <t>スウ</t>
    </rPh>
    <rPh sb="12" eb="13">
      <t>ベツ</t>
    </rPh>
    <rPh sb="13" eb="15">
      <t>ケイエイ</t>
    </rPh>
    <rPh sb="15" eb="16">
      <t>タイ</t>
    </rPh>
    <rPh sb="16" eb="17">
      <t>スウ</t>
    </rPh>
    <phoneticPr fontId="3"/>
  </si>
  <si>
    <t>個人経営</t>
    <rPh sb="0" eb="2">
      <t>コジン</t>
    </rPh>
    <rPh sb="2" eb="4">
      <t>ケイエイ</t>
    </rPh>
    <phoneticPr fontId="3"/>
  </si>
  <si>
    <t>共同経営</t>
    <rPh sb="0" eb="2">
      <t>キョウドウ</t>
    </rPh>
    <rPh sb="2" eb="4">
      <t>ケイエイ</t>
    </rPh>
    <phoneticPr fontId="3"/>
  </si>
  <si>
    <t>29日</t>
    <rPh sb="2" eb="3">
      <t>ヒ</t>
    </rPh>
    <phoneticPr fontId="3"/>
  </si>
  <si>
    <t>30～</t>
    <phoneticPr fontId="3"/>
  </si>
  <si>
    <t>90～</t>
    <phoneticPr fontId="3"/>
  </si>
  <si>
    <t>250日</t>
    <rPh sb="3" eb="4">
      <t>ヒ</t>
    </rPh>
    <phoneticPr fontId="3"/>
  </si>
  <si>
    <t>以下</t>
    <rPh sb="0" eb="2">
      <t>イカ</t>
    </rPh>
    <phoneticPr fontId="3"/>
  </si>
  <si>
    <t>－</t>
    <phoneticPr fontId="3"/>
  </si>
  <si>
    <t>３．海面漁業魚種別漁獲量</t>
    <rPh sb="2" eb="4">
      <t>カイメン</t>
    </rPh>
    <rPh sb="4" eb="6">
      <t>ギョギョウ</t>
    </rPh>
    <rPh sb="6" eb="9">
      <t>ギョシュベツ</t>
    </rPh>
    <rPh sb="9" eb="12">
      <t>ギョカクリョウ</t>
    </rPh>
    <phoneticPr fontId="3"/>
  </si>
  <si>
    <t>（単位：ｔ）</t>
    <rPh sb="1" eb="3">
      <t>タンイ</t>
    </rPh>
    <phoneticPr fontId="3"/>
  </si>
  <si>
    <t>χ</t>
  </si>
  <si>
    <t>さめ類</t>
    <rPh sb="2" eb="3">
      <t>ルイ</t>
    </rPh>
    <phoneticPr fontId="3"/>
  </si>
  <si>
    <t>このしろ</t>
    <phoneticPr fontId="3"/>
  </si>
  <si>
    <t>まいわし</t>
    <phoneticPr fontId="3"/>
  </si>
  <si>
    <t>かたくちいわし</t>
    <phoneticPr fontId="3"/>
  </si>
  <si>
    <t>しらす</t>
    <phoneticPr fontId="3"/>
  </si>
  <si>
    <t>まあじ</t>
    <phoneticPr fontId="3"/>
  </si>
  <si>
    <t>さば類</t>
    <rPh sb="2" eb="3">
      <t>ルイ</t>
    </rPh>
    <phoneticPr fontId="3"/>
  </si>
  <si>
    <t>ぶり類</t>
    <rPh sb="2" eb="3">
      <t>ルイ</t>
    </rPh>
    <phoneticPr fontId="3"/>
  </si>
  <si>
    <t>ひらめ</t>
    <phoneticPr fontId="3"/>
  </si>
  <si>
    <t>うしのした</t>
    <phoneticPr fontId="3"/>
  </si>
  <si>
    <t>かれい類</t>
    <rPh sb="3" eb="4">
      <t>ルイ</t>
    </rPh>
    <phoneticPr fontId="3"/>
  </si>
  <si>
    <t>にべ・ぐち類</t>
    <rPh sb="5" eb="6">
      <t>ルイ</t>
    </rPh>
    <phoneticPr fontId="3"/>
  </si>
  <si>
    <t>えそ類</t>
    <rPh sb="2" eb="3">
      <t>ルイ</t>
    </rPh>
    <phoneticPr fontId="3"/>
  </si>
  <si>
    <t>いぼだい</t>
    <phoneticPr fontId="3"/>
  </si>
  <si>
    <t>あなご類</t>
    <rPh sb="3" eb="4">
      <t>ルイ</t>
    </rPh>
    <phoneticPr fontId="3"/>
  </si>
  <si>
    <t>はも</t>
    <phoneticPr fontId="3"/>
  </si>
  <si>
    <t>たちうお</t>
    <phoneticPr fontId="3"/>
  </si>
  <si>
    <t>えい類</t>
    <rPh sb="2" eb="3">
      <t>ルイ</t>
    </rPh>
    <phoneticPr fontId="3"/>
  </si>
  <si>
    <t>まだい</t>
    <phoneticPr fontId="3"/>
  </si>
  <si>
    <t>くろだい</t>
    <phoneticPr fontId="3"/>
  </si>
  <si>
    <t>さわら類</t>
    <rPh sb="3" eb="4">
      <t>ルイ</t>
    </rPh>
    <phoneticPr fontId="3"/>
  </si>
  <si>
    <t>ぼら類</t>
    <rPh sb="2" eb="3">
      <t>ルイ</t>
    </rPh>
    <phoneticPr fontId="3"/>
  </si>
  <si>
    <t>すずき類</t>
    <rPh sb="3" eb="4">
      <t>ルイ</t>
    </rPh>
    <phoneticPr fontId="3"/>
  </si>
  <si>
    <t>いかなご</t>
    <phoneticPr fontId="3"/>
  </si>
  <si>
    <t>上記以外の魚類</t>
    <rPh sb="0" eb="2">
      <t>ジョウキ</t>
    </rPh>
    <rPh sb="2" eb="4">
      <t>イガイ</t>
    </rPh>
    <rPh sb="5" eb="7">
      <t>ギョルイ</t>
    </rPh>
    <phoneticPr fontId="3"/>
  </si>
  <si>
    <t>くるまえび</t>
    <phoneticPr fontId="3"/>
  </si>
  <si>
    <t>よしえび（しらさえび）</t>
    <phoneticPr fontId="3"/>
  </si>
  <si>
    <t>その他のえび類</t>
    <rPh sb="2" eb="3">
      <t>タ</t>
    </rPh>
    <rPh sb="6" eb="7">
      <t>ルイ</t>
    </rPh>
    <phoneticPr fontId="3"/>
  </si>
  <si>
    <t>かに類</t>
    <rPh sb="2" eb="3">
      <t>ルイ</t>
    </rPh>
    <phoneticPr fontId="3"/>
  </si>
  <si>
    <t>がざみ類</t>
    <rPh sb="3" eb="4">
      <t>ルイ</t>
    </rPh>
    <phoneticPr fontId="3"/>
  </si>
  <si>
    <t>その他のかに類</t>
    <rPh sb="2" eb="3">
      <t>タ</t>
    </rPh>
    <rPh sb="6" eb="7">
      <t>ルイ</t>
    </rPh>
    <phoneticPr fontId="3"/>
  </si>
  <si>
    <t>あわび類</t>
    <rPh sb="3" eb="4">
      <t>ルイ</t>
    </rPh>
    <phoneticPr fontId="3"/>
  </si>
  <si>
    <t>さざえ</t>
    <phoneticPr fontId="3"/>
  </si>
  <si>
    <t>あさり類</t>
    <rPh sb="3" eb="4">
      <t>ルイ</t>
    </rPh>
    <phoneticPr fontId="3"/>
  </si>
  <si>
    <t>その他の貝類</t>
    <rPh sb="2" eb="3">
      <t>タ</t>
    </rPh>
    <rPh sb="4" eb="6">
      <t>カイルイ</t>
    </rPh>
    <phoneticPr fontId="3"/>
  </si>
  <si>
    <t>いか類</t>
    <rPh sb="2" eb="3">
      <t>ルイ</t>
    </rPh>
    <phoneticPr fontId="3"/>
  </si>
  <si>
    <t>こういか類</t>
    <rPh sb="4" eb="5">
      <t>ルイ</t>
    </rPh>
    <phoneticPr fontId="3"/>
  </si>
  <si>
    <t>その他のいか類</t>
    <rPh sb="2" eb="3">
      <t>タ</t>
    </rPh>
    <rPh sb="6" eb="7">
      <t>ルイ</t>
    </rPh>
    <phoneticPr fontId="3"/>
  </si>
  <si>
    <t>たこ類</t>
    <rPh sb="2" eb="3">
      <t>ルイ</t>
    </rPh>
    <phoneticPr fontId="3"/>
  </si>
  <si>
    <t>なまこ類</t>
    <rPh sb="3" eb="4">
      <t>ルイ</t>
    </rPh>
    <phoneticPr fontId="3"/>
  </si>
  <si>
    <t>その他の水産動物類</t>
    <rPh sb="2" eb="3">
      <t>タ</t>
    </rPh>
    <rPh sb="4" eb="6">
      <t>スイサン</t>
    </rPh>
    <rPh sb="6" eb="8">
      <t>ドウブツ</t>
    </rPh>
    <rPh sb="8" eb="9">
      <t>ルイ</t>
    </rPh>
    <phoneticPr fontId="3"/>
  </si>
  <si>
    <t>しゃこ</t>
    <phoneticPr fontId="3"/>
  </si>
  <si>
    <t>海草類</t>
    <rPh sb="0" eb="3">
      <t>カイソウルイ</t>
    </rPh>
    <phoneticPr fontId="3"/>
  </si>
  <si>
    <t>農林水産省「海面漁業生産統計調査」による　　</t>
    <rPh sb="0" eb="2">
      <t>ノウリン</t>
    </rPh>
    <rPh sb="2" eb="5">
      <t>スイサンショウ</t>
    </rPh>
    <rPh sb="6" eb="8">
      <t>カイメン</t>
    </rPh>
    <rPh sb="8" eb="10">
      <t>ギョギョウ</t>
    </rPh>
    <rPh sb="10" eb="12">
      <t>セイサン</t>
    </rPh>
    <rPh sb="12" eb="14">
      <t>トウケイ</t>
    </rPh>
    <rPh sb="14" eb="16">
      <t>チョウサ</t>
    </rPh>
    <phoneticPr fontId="3"/>
  </si>
  <si>
    <t>「χ」個人又は法人その他の団体に関する秘密を保護するため、統計数値を公表しないもの</t>
    <rPh sb="3" eb="5">
      <t>コジン</t>
    </rPh>
    <rPh sb="5" eb="6">
      <t>マタ</t>
    </rPh>
    <rPh sb="7" eb="9">
      <t>ホウジン</t>
    </rPh>
    <rPh sb="11" eb="12">
      <t>タ</t>
    </rPh>
    <rPh sb="13" eb="15">
      <t>ダンタイ</t>
    </rPh>
    <rPh sb="16" eb="17">
      <t>カン</t>
    </rPh>
    <rPh sb="19" eb="21">
      <t>ヒミツ</t>
    </rPh>
    <rPh sb="22" eb="24">
      <t>ホゴ</t>
    </rPh>
    <rPh sb="29" eb="31">
      <t>トウケイ</t>
    </rPh>
    <rPh sb="31" eb="33">
      <t>スウチ</t>
    </rPh>
    <rPh sb="34" eb="36">
      <t>コウヒョウ</t>
    </rPh>
    <phoneticPr fontId="3"/>
  </si>
  <si>
    <t>「－」事実のないもの「…」事実不詳又は調査を欠くもの「０」単位に満たないもの</t>
    <rPh sb="3" eb="5">
      <t>ジジツ</t>
    </rPh>
    <rPh sb="13" eb="15">
      <t>ジジツ</t>
    </rPh>
    <rPh sb="15" eb="17">
      <t>フショウ</t>
    </rPh>
    <rPh sb="17" eb="18">
      <t>マタ</t>
    </rPh>
    <rPh sb="19" eb="21">
      <t>チョウサ</t>
    </rPh>
    <rPh sb="22" eb="23">
      <t>カ</t>
    </rPh>
    <rPh sb="29" eb="31">
      <t>タンイ</t>
    </rPh>
    <rPh sb="32" eb="33">
      <t>ミ</t>
    </rPh>
    <phoneticPr fontId="3"/>
  </si>
  <si>
    <t>単位未満の数値を四捨五入しているため、計と内訳が一致しない場合がある</t>
    <rPh sb="0" eb="2">
      <t>タンイ</t>
    </rPh>
    <rPh sb="2" eb="4">
      <t>ミマン</t>
    </rPh>
    <rPh sb="5" eb="7">
      <t>スウチ</t>
    </rPh>
    <rPh sb="8" eb="12">
      <t>シシャゴニュウ</t>
    </rPh>
    <rPh sb="19" eb="20">
      <t>ケイ</t>
    </rPh>
    <rPh sb="21" eb="23">
      <t>ウチワケ</t>
    </rPh>
    <rPh sb="24" eb="26">
      <t>イッチ</t>
    </rPh>
    <rPh sb="29" eb="31">
      <t>バアイ</t>
    </rPh>
    <phoneticPr fontId="3"/>
  </si>
  <si>
    <t>各年１２月３１日現在、平成２９年以降は６月１日現在</t>
    <rPh sb="0" eb="2">
      <t>カクネン</t>
    </rPh>
    <rPh sb="4" eb="5">
      <t>ツキ</t>
    </rPh>
    <rPh sb="7" eb="8">
      <t>ヒ</t>
    </rPh>
    <rPh sb="8" eb="10">
      <t>ゲンザイ</t>
    </rPh>
    <rPh sb="11" eb="13">
      <t>ヘイセイ</t>
    </rPh>
    <rPh sb="15" eb="16">
      <t>ネン</t>
    </rPh>
    <rPh sb="16" eb="18">
      <t>イコウ</t>
    </rPh>
    <rPh sb="20" eb="21">
      <t>ガツ</t>
    </rPh>
    <rPh sb="22" eb="23">
      <t>ニチ</t>
    </rPh>
    <rPh sb="23" eb="25">
      <t>ゲンザイ</t>
    </rPh>
    <phoneticPr fontId="3"/>
  </si>
  <si>
    <t>事　　　業　　　所　　　数</t>
    <rPh sb="0" eb="1">
      <t>コト</t>
    </rPh>
    <rPh sb="4" eb="5">
      <t>ギョウ</t>
    </rPh>
    <rPh sb="8" eb="9">
      <t>トコロ</t>
    </rPh>
    <rPh sb="12" eb="13">
      <t>スウ</t>
    </rPh>
    <phoneticPr fontId="3"/>
  </si>
  <si>
    <t>従　　業　　者　　数</t>
    <rPh sb="0" eb="1">
      <t>ジュウ</t>
    </rPh>
    <rPh sb="3" eb="4">
      <t>ギョウ</t>
    </rPh>
    <rPh sb="6" eb="7">
      <t>モノ</t>
    </rPh>
    <rPh sb="9" eb="10">
      <t>スウ</t>
    </rPh>
    <phoneticPr fontId="3"/>
  </si>
  <si>
    <t>製造品出荷額（年間）</t>
    <rPh sb="0" eb="3">
      <t>セイゾウヒン</t>
    </rPh>
    <rPh sb="3" eb="5">
      <t>シュッカ</t>
    </rPh>
    <rPh sb="5" eb="6">
      <t>ガク</t>
    </rPh>
    <rPh sb="7" eb="9">
      <t>ネンカン</t>
    </rPh>
    <phoneticPr fontId="3"/>
  </si>
  <si>
    <t>従　業　者　規　模　別</t>
    <rPh sb="0" eb="1">
      <t>ジュウ</t>
    </rPh>
    <rPh sb="2" eb="3">
      <t>ギョウ</t>
    </rPh>
    <rPh sb="4" eb="5">
      <t>モノ</t>
    </rPh>
    <rPh sb="6" eb="7">
      <t>キ</t>
    </rPh>
    <rPh sb="8" eb="9">
      <t>ノット</t>
    </rPh>
    <rPh sb="10" eb="11">
      <t>ベツ</t>
    </rPh>
    <phoneticPr fontId="3"/>
  </si>
  <si>
    <t>総　　　数</t>
    <rPh sb="0" eb="1">
      <t>フサ</t>
    </rPh>
    <rPh sb="4" eb="5">
      <t>カズ</t>
    </rPh>
    <phoneticPr fontId="3"/>
  </si>
  <si>
    <t>常用労働者</t>
    <rPh sb="0" eb="2">
      <t>ジョウヨウ</t>
    </rPh>
    <rPh sb="2" eb="5">
      <t>ロウドウシャ</t>
    </rPh>
    <phoneticPr fontId="3"/>
  </si>
  <si>
    <t>個人業主
及び
家族従業者</t>
    <rPh sb="0" eb="2">
      <t>コジン</t>
    </rPh>
    <rPh sb="2" eb="4">
      <t>ギョウシュ</t>
    </rPh>
    <rPh sb="5" eb="6">
      <t>オヨ</t>
    </rPh>
    <rPh sb="8" eb="10">
      <t>カゾク</t>
    </rPh>
    <rPh sb="10" eb="13">
      <t>ジュウギョウシャ</t>
    </rPh>
    <phoneticPr fontId="3"/>
  </si>
  <si>
    <t>総　額</t>
    <rPh sb="0" eb="1">
      <t>フサ</t>
    </rPh>
    <rPh sb="2" eb="3">
      <t>ガク</t>
    </rPh>
    <phoneticPr fontId="3"/>
  </si>
  <si>
    <t>製造品出荷額</t>
    <rPh sb="0" eb="3">
      <t>セイゾウヒン</t>
    </rPh>
    <rPh sb="3" eb="5">
      <t>シュッカ</t>
    </rPh>
    <rPh sb="5" eb="6">
      <t>ガク</t>
    </rPh>
    <phoneticPr fontId="3"/>
  </si>
  <si>
    <t>加工賃収入額</t>
    <rPh sb="0" eb="3">
      <t>カコウチン</t>
    </rPh>
    <rPh sb="3" eb="5">
      <t>シュウニュウ</t>
    </rPh>
    <rPh sb="5" eb="6">
      <t>ガク</t>
    </rPh>
    <phoneticPr fontId="3"/>
  </si>
  <si>
    <t>修理料収入額
その他</t>
    <rPh sb="0" eb="2">
      <t>シュウリ</t>
    </rPh>
    <rPh sb="2" eb="3">
      <t>リョウ</t>
    </rPh>
    <rPh sb="3" eb="5">
      <t>シュウニュウ</t>
    </rPh>
    <rPh sb="5" eb="6">
      <t>ガク</t>
    </rPh>
    <rPh sb="9" eb="10">
      <t>タ</t>
    </rPh>
    <phoneticPr fontId="3"/>
  </si>
  <si>
    <t>1～</t>
    <phoneticPr fontId="3"/>
  </si>
  <si>
    <t>4～</t>
    <phoneticPr fontId="3"/>
  </si>
  <si>
    <t>30～</t>
    <phoneticPr fontId="3"/>
  </si>
  <si>
    <t>50～</t>
    <phoneticPr fontId="3"/>
  </si>
  <si>
    <t>200～</t>
    <phoneticPr fontId="3"/>
  </si>
  <si>
    <t>500人</t>
    <rPh sb="3" eb="4">
      <t>ニン</t>
    </rPh>
    <phoneticPr fontId="3"/>
  </si>
  <si>
    <t>3人</t>
    <rPh sb="1" eb="2">
      <t>ニン</t>
    </rPh>
    <phoneticPr fontId="3"/>
  </si>
  <si>
    <t>29人</t>
    <rPh sb="2" eb="3">
      <t>ニン</t>
    </rPh>
    <phoneticPr fontId="3"/>
  </si>
  <si>
    <t>49人</t>
    <rPh sb="2" eb="3">
      <t>ニン</t>
    </rPh>
    <phoneticPr fontId="3"/>
  </si>
  <si>
    <t>199人</t>
    <rPh sb="3" eb="4">
      <t>ニン</t>
    </rPh>
    <phoneticPr fontId="3"/>
  </si>
  <si>
    <t>499人</t>
    <rPh sb="3" eb="4">
      <t>ニン</t>
    </rPh>
    <phoneticPr fontId="3"/>
  </si>
  <si>
    <t>人</t>
    <rPh sb="0" eb="1">
      <t>ヒト</t>
    </rPh>
    <phoneticPr fontId="3"/>
  </si>
  <si>
    <t>万円</t>
    <rPh sb="0" eb="2">
      <t>マンエン</t>
    </rPh>
    <phoneticPr fontId="3"/>
  </si>
  <si>
    <t>令和　元年</t>
    <rPh sb="0" eb="1">
      <t>レイ</t>
    </rPh>
    <rPh sb="1" eb="2">
      <t>ワ</t>
    </rPh>
    <rPh sb="3" eb="4">
      <t>ガン</t>
    </rPh>
    <rPh sb="4" eb="5">
      <t>ネン</t>
    </rPh>
    <phoneticPr fontId="3"/>
  </si>
  <si>
    <t>２．産業（中分類）別事業所数、従業者数、製造品出荷額等、その他</t>
    <rPh sb="2" eb="4">
      <t>サンギョウ</t>
    </rPh>
    <rPh sb="5" eb="6">
      <t>チュウ</t>
    </rPh>
    <rPh sb="6" eb="8">
      <t>ブンルイ</t>
    </rPh>
    <rPh sb="9" eb="10">
      <t>ベツ</t>
    </rPh>
    <rPh sb="10" eb="13">
      <t>ジギョウショ</t>
    </rPh>
    <rPh sb="13" eb="14">
      <t>スウ</t>
    </rPh>
    <rPh sb="15" eb="18">
      <t>ジュウギョウシャ</t>
    </rPh>
    <rPh sb="18" eb="19">
      <t>スウ</t>
    </rPh>
    <rPh sb="20" eb="23">
      <t>セイゾウヒン</t>
    </rPh>
    <rPh sb="23" eb="25">
      <t>シュッカ</t>
    </rPh>
    <rPh sb="25" eb="26">
      <t>ガク</t>
    </rPh>
    <rPh sb="26" eb="27">
      <t>トウ</t>
    </rPh>
    <rPh sb="30" eb="31">
      <t>タ</t>
    </rPh>
    <phoneticPr fontId="3"/>
  </si>
  <si>
    <t>産　業　分　類</t>
    <rPh sb="0" eb="1">
      <t>サン</t>
    </rPh>
    <rPh sb="2" eb="3">
      <t>ギョウ</t>
    </rPh>
    <rPh sb="4" eb="5">
      <t>ブン</t>
    </rPh>
    <rPh sb="6" eb="7">
      <t>タグイ</t>
    </rPh>
    <phoneticPr fontId="3"/>
  </si>
  <si>
    <t>製　造　品　出　荷　額　等</t>
    <rPh sb="0" eb="1">
      <t>セイ</t>
    </rPh>
    <rPh sb="2" eb="3">
      <t>ヅクリ</t>
    </rPh>
    <rPh sb="4" eb="5">
      <t>シナ</t>
    </rPh>
    <rPh sb="6" eb="7">
      <t>デ</t>
    </rPh>
    <rPh sb="8" eb="9">
      <t>ニ</t>
    </rPh>
    <rPh sb="10" eb="11">
      <t>ガク</t>
    </rPh>
    <rPh sb="12" eb="13">
      <t>トウ</t>
    </rPh>
    <phoneticPr fontId="3"/>
  </si>
  <si>
    <t>現金給与
総額</t>
    <rPh sb="0" eb="2">
      <t>ゲンキン</t>
    </rPh>
    <rPh sb="2" eb="4">
      <t>キュウヨ</t>
    </rPh>
    <rPh sb="5" eb="7">
      <t>ソウガク</t>
    </rPh>
    <phoneticPr fontId="3"/>
  </si>
  <si>
    <t>原材料
使用額等</t>
    <rPh sb="0" eb="3">
      <t>ゲンザイリョウ</t>
    </rPh>
    <rPh sb="4" eb="6">
      <t>シヨウ</t>
    </rPh>
    <rPh sb="6" eb="7">
      <t>ガク</t>
    </rPh>
    <rPh sb="7" eb="8">
      <t>ナド</t>
    </rPh>
    <phoneticPr fontId="3"/>
  </si>
  <si>
    <t>粗付加
価値額</t>
    <rPh sb="0" eb="1">
      <t>ホボ</t>
    </rPh>
    <rPh sb="1" eb="3">
      <t>フカ</t>
    </rPh>
    <rPh sb="4" eb="6">
      <t>カチ</t>
    </rPh>
    <rPh sb="6" eb="7">
      <t>ガク</t>
    </rPh>
    <phoneticPr fontId="3"/>
  </si>
  <si>
    <t>生産額
（30人以上の
事業所のみ）</t>
    <rPh sb="0" eb="3">
      <t>セイサンガク</t>
    </rPh>
    <rPh sb="7" eb="10">
      <t>ニンイジョウ</t>
    </rPh>
    <rPh sb="12" eb="15">
      <t>ジギョウショ</t>
    </rPh>
    <phoneticPr fontId="3"/>
  </si>
  <si>
    <t>付加価値額
（30人以上の
事業所のみ）</t>
    <rPh sb="0" eb="2">
      <t>フカ</t>
    </rPh>
    <rPh sb="2" eb="4">
      <t>カチ</t>
    </rPh>
    <rPh sb="4" eb="5">
      <t>ガク</t>
    </rPh>
    <rPh sb="9" eb="12">
      <t>ニンイジョウ</t>
    </rPh>
    <rPh sb="14" eb="17">
      <t>ジギョウショ</t>
    </rPh>
    <phoneticPr fontId="3"/>
  </si>
  <si>
    <t>1人当たり
の製造品
出荷額等</t>
    <rPh sb="0" eb="2">
      <t>ヒトリ</t>
    </rPh>
    <rPh sb="2" eb="3">
      <t>ア</t>
    </rPh>
    <rPh sb="7" eb="10">
      <t>セイゾウヒン</t>
    </rPh>
    <rPh sb="11" eb="13">
      <t>シュッカ</t>
    </rPh>
    <rPh sb="13" eb="14">
      <t>ガク</t>
    </rPh>
    <rPh sb="14" eb="15">
      <t>ナド</t>
    </rPh>
    <phoneticPr fontId="3"/>
  </si>
  <si>
    <t>総額</t>
    <rPh sb="0" eb="2">
      <t>ソウガク</t>
    </rPh>
    <phoneticPr fontId="3"/>
  </si>
  <si>
    <t>修理料その
他の収入額</t>
    <rPh sb="0" eb="2">
      <t>シュウリ</t>
    </rPh>
    <rPh sb="2" eb="3">
      <t>リョウ</t>
    </rPh>
    <rPh sb="6" eb="7">
      <t>タ</t>
    </rPh>
    <rPh sb="8" eb="11">
      <t>シュウニュウガク</t>
    </rPh>
    <phoneticPr fontId="3"/>
  </si>
  <si>
    <t>総　　数</t>
    <phoneticPr fontId="3"/>
  </si>
  <si>
    <t>食料品製造業</t>
  </si>
  <si>
    <t>繊維工業</t>
  </si>
  <si>
    <t>家具・装備品製造業</t>
  </si>
  <si>
    <t>印刷・同関連業</t>
  </si>
  <si>
    <t>化学工業</t>
  </si>
  <si>
    <t>石油製品・石炭製品製造業</t>
  </si>
  <si>
    <t>プラスチック製品製造業
（別掲を除く）</t>
    <phoneticPr fontId="3"/>
  </si>
  <si>
    <t>ゴム製品製造業</t>
  </si>
  <si>
    <t>窯業・土石製品製造業</t>
  </si>
  <si>
    <t>鉄鋼業</t>
  </si>
  <si>
    <t>金属製品製造業</t>
  </si>
  <si>
    <t>はん用機械器具製造業</t>
  </si>
  <si>
    <t>生産用機械器具製造業</t>
  </si>
  <si>
    <t>業務用機械器具製造業</t>
  </si>
  <si>
    <t>電子部品・デバイス・電子回路製造業</t>
  </si>
  <si>
    <t>電気機械器具製造業</t>
  </si>
  <si>
    <t>輸送用機械器具製造業</t>
  </si>
  <si>
    <t>その他の製造業</t>
  </si>
  <si>
    <t>３．規模別、経営組織別事業所数、従業者数、製造品出荷額等、その他</t>
    <rPh sb="2" eb="4">
      <t>キボ</t>
    </rPh>
    <rPh sb="4" eb="5">
      <t>ベツ</t>
    </rPh>
    <rPh sb="6" eb="8">
      <t>ケイエイ</t>
    </rPh>
    <rPh sb="8" eb="10">
      <t>ソシキ</t>
    </rPh>
    <rPh sb="10" eb="11">
      <t>ベツ</t>
    </rPh>
    <rPh sb="11" eb="14">
      <t>ジギョウショ</t>
    </rPh>
    <rPh sb="14" eb="15">
      <t>スウ</t>
    </rPh>
    <rPh sb="16" eb="19">
      <t>ジュウギョウシャ</t>
    </rPh>
    <rPh sb="19" eb="20">
      <t>スウ</t>
    </rPh>
    <rPh sb="21" eb="24">
      <t>セイゾウヒン</t>
    </rPh>
    <rPh sb="24" eb="26">
      <t>シュッカ</t>
    </rPh>
    <rPh sb="26" eb="27">
      <t>ガク</t>
    </rPh>
    <rPh sb="27" eb="28">
      <t>トウ</t>
    </rPh>
    <rPh sb="31" eb="32">
      <t>タ</t>
    </rPh>
    <phoneticPr fontId="3"/>
  </si>
  <si>
    <t>規模・経営組織別</t>
    <rPh sb="0" eb="2">
      <t>キボ</t>
    </rPh>
    <rPh sb="3" eb="5">
      <t>ケイエイ</t>
    </rPh>
    <rPh sb="5" eb="7">
      <t>ソシキ</t>
    </rPh>
    <rPh sb="7" eb="8">
      <t>ベツ</t>
    </rPh>
    <phoneticPr fontId="3"/>
  </si>
  <si>
    <t>生産額</t>
    <rPh sb="0" eb="3">
      <t>セイサンガク</t>
    </rPh>
    <phoneticPr fontId="3"/>
  </si>
  <si>
    <t>付加価値額</t>
    <rPh sb="0" eb="2">
      <t>フカ</t>
    </rPh>
    <rPh sb="2" eb="4">
      <t>カチ</t>
    </rPh>
    <rPh sb="4" eb="5">
      <t>ガク</t>
    </rPh>
    <phoneticPr fontId="3"/>
  </si>
  <si>
    <t>1人当たり</t>
    <rPh sb="0" eb="2">
      <t>ヒトリ</t>
    </rPh>
    <rPh sb="2" eb="3">
      <t>ア</t>
    </rPh>
    <phoneticPr fontId="3"/>
  </si>
  <si>
    <t>修理料その</t>
    <rPh sb="0" eb="2">
      <t>シュウリ</t>
    </rPh>
    <rPh sb="2" eb="3">
      <t>リョウ</t>
    </rPh>
    <phoneticPr fontId="3"/>
  </si>
  <si>
    <t>（30人以上の</t>
    <phoneticPr fontId="3"/>
  </si>
  <si>
    <t>の製造品</t>
    <phoneticPr fontId="3"/>
  </si>
  <si>
    <t>他の収入額</t>
    <phoneticPr fontId="3"/>
  </si>
  <si>
    <t>事業所のみ）</t>
    <phoneticPr fontId="3"/>
  </si>
  <si>
    <t>出荷額等</t>
    <phoneticPr fontId="3"/>
  </si>
  <si>
    <t>総　　数</t>
  </si>
  <si>
    <t>　　　４人～　　９人</t>
  </si>
  <si>
    <t>　　１０人～　１９人</t>
  </si>
  <si>
    <t>　　２０人～　２９人</t>
  </si>
  <si>
    <t>　　３０人～　４９人</t>
  </si>
  <si>
    <t>　　５０人～　９９人</t>
  </si>
  <si>
    <t>　１００人～１９９人</t>
  </si>
  <si>
    <t>　２００人～２９９人</t>
  </si>
  <si>
    <t>３００人以上</t>
    <rPh sb="3" eb="4">
      <t>ニン</t>
    </rPh>
    <rPh sb="4" eb="6">
      <t>イジョウ</t>
    </rPh>
    <phoneticPr fontId="3"/>
  </si>
  <si>
    <t>会　　　　　社</t>
    <rPh sb="0" eb="1">
      <t>カイ</t>
    </rPh>
    <rPh sb="6" eb="7">
      <t>シャ</t>
    </rPh>
    <phoneticPr fontId="3"/>
  </si>
  <si>
    <t>資本金  300万円未満</t>
    <rPh sb="0" eb="3">
      <t>シホンキン</t>
    </rPh>
    <rPh sb="10" eb="12">
      <t>ミマン</t>
    </rPh>
    <phoneticPr fontId="3"/>
  </si>
  <si>
    <t xml:space="preserve">  300～     999万円</t>
    <rPh sb="14" eb="16">
      <t>マンエン</t>
    </rPh>
    <phoneticPr fontId="3"/>
  </si>
  <si>
    <t>1,000～   2,999万円</t>
    <rPh sb="14" eb="16">
      <t>マンエン</t>
    </rPh>
    <phoneticPr fontId="3"/>
  </si>
  <si>
    <t>3,000～   4,999万円</t>
    <rPh sb="14" eb="16">
      <t>マンエン</t>
    </rPh>
    <phoneticPr fontId="3"/>
  </si>
  <si>
    <t>5,000～   9,999万円</t>
    <rPh sb="14" eb="16">
      <t>マンエン</t>
    </rPh>
    <phoneticPr fontId="3"/>
  </si>
  <si>
    <t>1億円～ 2億9999万円</t>
    <rPh sb="1" eb="3">
      <t>オクエン</t>
    </rPh>
    <rPh sb="6" eb="7">
      <t>オク</t>
    </rPh>
    <rPh sb="11" eb="13">
      <t>マンエン</t>
    </rPh>
    <phoneticPr fontId="3"/>
  </si>
  <si>
    <t>3億円～ 9億9999万円</t>
    <rPh sb="1" eb="3">
      <t>オクエン</t>
    </rPh>
    <rPh sb="6" eb="7">
      <t>オク</t>
    </rPh>
    <rPh sb="11" eb="13">
      <t>マンエン</t>
    </rPh>
    <phoneticPr fontId="3"/>
  </si>
  <si>
    <t>10億円～99億9999万円</t>
    <rPh sb="2" eb="4">
      <t>オクエン</t>
    </rPh>
    <rPh sb="7" eb="8">
      <t>オク</t>
    </rPh>
    <rPh sb="12" eb="14">
      <t>マンエン</t>
    </rPh>
    <phoneticPr fontId="3"/>
  </si>
  <si>
    <t>100億円以上</t>
    <rPh sb="3" eb="5">
      <t>オクエン</t>
    </rPh>
    <rPh sb="5" eb="7">
      <t>イジョウ</t>
    </rPh>
    <phoneticPr fontId="3"/>
  </si>
  <si>
    <t>個　　　　　人</t>
    <rPh sb="0" eb="1">
      <t>コ</t>
    </rPh>
    <rPh sb="6" eb="7">
      <t>ヒト</t>
    </rPh>
    <phoneticPr fontId="3"/>
  </si>
  <si>
    <t>１．商業の概況（飲食店を除く）</t>
    <rPh sb="2" eb="4">
      <t>ショウギョウ</t>
    </rPh>
    <rPh sb="5" eb="7">
      <t>ガイキョウ</t>
    </rPh>
    <rPh sb="8" eb="10">
      <t>インショク</t>
    </rPh>
    <rPh sb="10" eb="11">
      <t>テン</t>
    </rPh>
    <rPh sb="12" eb="13">
      <t>ノゾ</t>
    </rPh>
    <phoneticPr fontId="3"/>
  </si>
  <si>
    <t>商　　店　　数</t>
    <rPh sb="0" eb="1">
      <t>ショウ</t>
    </rPh>
    <rPh sb="3" eb="4">
      <t>ミセ</t>
    </rPh>
    <rPh sb="6" eb="7">
      <t>スウ</t>
    </rPh>
    <phoneticPr fontId="3"/>
  </si>
  <si>
    <t>年間商品販売額</t>
    <rPh sb="0" eb="2">
      <t>ネンカン</t>
    </rPh>
    <rPh sb="2" eb="4">
      <t>ショウヒン</t>
    </rPh>
    <rPh sb="4" eb="6">
      <t>ハンバイ</t>
    </rPh>
    <rPh sb="6" eb="7">
      <t>ガク</t>
    </rPh>
    <phoneticPr fontId="3"/>
  </si>
  <si>
    <t>その他の
収入額</t>
    <rPh sb="2" eb="3">
      <t>タ</t>
    </rPh>
    <rPh sb="5" eb="7">
      <t>シュウニュウ</t>
    </rPh>
    <rPh sb="7" eb="8">
      <t>ガク</t>
    </rPh>
    <phoneticPr fontId="3"/>
  </si>
  <si>
    <t>商品手持額</t>
    <rPh sb="0" eb="2">
      <t>ショウヒン</t>
    </rPh>
    <rPh sb="2" eb="4">
      <t>テモチ</t>
    </rPh>
    <rPh sb="4" eb="5">
      <t>ガク</t>
    </rPh>
    <phoneticPr fontId="3"/>
  </si>
  <si>
    <t>売場面積</t>
    <rPh sb="0" eb="2">
      <t>ウリバ</t>
    </rPh>
    <rPh sb="2" eb="4">
      <t>メンセキ</t>
    </rPh>
    <phoneticPr fontId="3"/>
  </si>
  <si>
    <t>法人</t>
    <rPh sb="0" eb="2">
      <t>ホウジン</t>
    </rPh>
    <phoneticPr fontId="3"/>
  </si>
  <si>
    <t>個人</t>
    <rPh sb="0" eb="2">
      <t>コジン</t>
    </rPh>
    <phoneticPr fontId="3"/>
  </si>
  <si>
    <t>１店当たり</t>
    <rPh sb="1" eb="2">
      <t>ミセ</t>
    </rPh>
    <rPh sb="2" eb="3">
      <t>ア</t>
    </rPh>
    <phoneticPr fontId="3"/>
  </si>
  <si>
    <t>従業者
１人当たり</t>
    <rPh sb="0" eb="3">
      <t>ジュウギョウシャ</t>
    </rPh>
    <rPh sb="5" eb="6">
      <t>ニン</t>
    </rPh>
    <rPh sb="6" eb="7">
      <t>ア</t>
    </rPh>
    <phoneticPr fontId="3"/>
  </si>
  <si>
    <t>売場面積
１㎡当たり</t>
    <rPh sb="0" eb="2">
      <t>ウリバ</t>
    </rPh>
    <rPh sb="2" eb="4">
      <t>メンセキ</t>
    </rPh>
    <rPh sb="7" eb="8">
      <t>ア</t>
    </rPh>
    <phoneticPr fontId="3"/>
  </si>
  <si>
    <t>件</t>
    <rPh sb="0" eb="1">
      <t>ケン</t>
    </rPh>
    <phoneticPr fontId="3"/>
  </si>
  <si>
    <t>㎡</t>
    <phoneticPr fontId="3"/>
  </si>
  <si>
    <t>昭和５４年</t>
    <rPh sb="4" eb="5">
      <t>ネン</t>
    </rPh>
    <phoneticPr fontId="3"/>
  </si>
  <si>
    <t>５７年</t>
    <rPh sb="2" eb="3">
      <t>ネン</t>
    </rPh>
    <phoneticPr fontId="3"/>
  </si>
  <si>
    <t>６３年</t>
    <rPh sb="2" eb="3">
      <t>ネン</t>
    </rPh>
    <phoneticPr fontId="3"/>
  </si>
  <si>
    <t>平成　３年</t>
    <rPh sb="0" eb="2">
      <t>ヘイセイ</t>
    </rPh>
    <rPh sb="4" eb="5">
      <t>ネン</t>
    </rPh>
    <phoneticPr fontId="3"/>
  </si>
  <si>
    <t>６年</t>
    <rPh sb="1" eb="2">
      <t>ネン</t>
    </rPh>
    <phoneticPr fontId="3"/>
  </si>
  <si>
    <t>９年</t>
    <rPh sb="1" eb="2">
      <t>ネン</t>
    </rPh>
    <phoneticPr fontId="3"/>
  </si>
  <si>
    <t>１４年</t>
    <rPh sb="2" eb="3">
      <t>ネン</t>
    </rPh>
    <phoneticPr fontId="3"/>
  </si>
  <si>
    <t>１９年</t>
    <rPh sb="2" eb="3">
      <t>ネン</t>
    </rPh>
    <phoneticPr fontId="3"/>
  </si>
  <si>
    <t>平　成　２６　年</t>
    <rPh sb="0" eb="1">
      <t>ヒラ</t>
    </rPh>
    <rPh sb="2" eb="3">
      <t>シゲル</t>
    </rPh>
    <rPh sb="7" eb="8">
      <t>ネン</t>
    </rPh>
    <phoneticPr fontId="3"/>
  </si>
  <si>
    <t>卸　　売　　業</t>
    <rPh sb="0" eb="1">
      <t>オロシ</t>
    </rPh>
    <rPh sb="3" eb="4">
      <t>バイ</t>
    </rPh>
    <rPh sb="6" eb="7">
      <t>ギョウ</t>
    </rPh>
    <phoneticPr fontId="3"/>
  </si>
  <si>
    <t>…</t>
    <phoneticPr fontId="3"/>
  </si>
  <si>
    <t>一般卸売業</t>
    <rPh sb="0" eb="2">
      <t>イッパン</t>
    </rPh>
    <phoneticPr fontId="3"/>
  </si>
  <si>
    <t>小　　売　　業</t>
    <rPh sb="0" eb="1">
      <t>ショウ</t>
    </rPh>
    <rPh sb="3" eb="4">
      <t>バイ</t>
    </rPh>
    <rPh sb="6" eb="7">
      <t>ギョウ</t>
    </rPh>
    <phoneticPr fontId="3"/>
  </si>
  <si>
    <t>x</t>
    <phoneticPr fontId="3"/>
  </si>
  <si>
    <t>織物・衣服・身の回り品小売業</t>
    <rPh sb="0" eb="2">
      <t>オリモノ</t>
    </rPh>
    <rPh sb="3" eb="5">
      <t>イフク</t>
    </rPh>
    <rPh sb="6" eb="7">
      <t>ミ</t>
    </rPh>
    <rPh sb="8" eb="9">
      <t>マワ</t>
    </rPh>
    <rPh sb="10" eb="11">
      <t>ヒン</t>
    </rPh>
    <rPh sb="11" eb="14">
      <t>コウリギョウ</t>
    </rPh>
    <phoneticPr fontId="3"/>
  </si>
  <si>
    <t>飲食料品小売業</t>
    <rPh sb="0" eb="2">
      <t>インショク</t>
    </rPh>
    <rPh sb="2" eb="3">
      <t>リョウ</t>
    </rPh>
    <rPh sb="3" eb="4">
      <t>ヒン</t>
    </rPh>
    <rPh sb="4" eb="7">
      <t>コウリギョウ</t>
    </rPh>
    <phoneticPr fontId="3"/>
  </si>
  <si>
    <t>無店舗小売業</t>
    <rPh sb="0" eb="1">
      <t>ム</t>
    </rPh>
    <rPh sb="1" eb="3">
      <t>テンポ</t>
    </rPh>
    <rPh sb="3" eb="6">
      <t>コウリギョウ</t>
    </rPh>
    <phoneticPr fontId="3"/>
  </si>
  <si>
    <t>x</t>
  </si>
  <si>
    <t>資料：大阪府（商業統計調査結果表）</t>
    <rPh sb="0" eb="2">
      <t>シリョウ</t>
    </rPh>
    <rPh sb="3" eb="6">
      <t>オオサカフ</t>
    </rPh>
    <rPh sb="7" eb="9">
      <t>ショウギョウ</t>
    </rPh>
    <rPh sb="9" eb="11">
      <t>トウケイ</t>
    </rPh>
    <rPh sb="11" eb="13">
      <t>チョウサ</t>
    </rPh>
    <rPh sb="13" eb="15">
      <t>ケッカ</t>
    </rPh>
    <rPh sb="15" eb="16">
      <t>ヒョウ</t>
    </rPh>
    <phoneticPr fontId="3"/>
  </si>
  <si>
    <t>２．産業（小分類）別商店数、従業者数、年間商品販売額及び商品手持額等（飲食店を除く）</t>
    <rPh sb="2" eb="4">
      <t>サンギョウ</t>
    </rPh>
    <rPh sb="5" eb="8">
      <t>ショウブンルイ</t>
    </rPh>
    <rPh sb="9" eb="10">
      <t>ベツ</t>
    </rPh>
    <rPh sb="10" eb="12">
      <t>ショウテン</t>
    </rPh>
    <rPh sb="12" eb="13">
      <t>スウ</t>
    </rPh>
    <rPh sb="14" eb="17">
      <t>ジュウギョウシャ</t>
    </rPh>
    <rPh sb="17" eb="18">
      <t>スウ</t>
    </rPh>
    <rPh sb="19" eb="21">
      <t>ネンカン</t>
    </rPh>
    <rPh sb="21" eb="23">
      <t>ショウヒン</t>
    </rPh>
    <rPh sb="23" eb="25">
      <t>ハンバイ</t>
    </rPh>
    <rPh sb="25" eb="26">
      <t>ガク</t>
    </rPh>
    <rPh sb="26" eb="27">
      <t>オヨ</t>
    </rPh>
    <rPh sb="28" eb="30">
      <t>ショウヒン</t>
    </rPh>
    <rPh sb="30" eb="32">
      <t>テモチ</t>
    </rPh>
    <rPh sb="32" eb="33">
      <t>ガク</t>
    </rPh>
    <rPh sb="33" eb="34">
      <t>トウ</t>
    </rPh>
    <rPh sb="35" eb="37">
      <t>インショク</t>
    </rPh>
    <rPh sb="37" eb="38">
      <t>テン</t>
    </rPh>
    <rPh sb="39" eb="40">
      <t>ノゾ</t>
    </rPh>
    <phoneticPr fontId="3"/>
  </si>
  <si>
    <t>１店当たり</t>
    <rPh sb="1" eb="2">
      <t>テン</t>
    </rPh>
    <rPh sb="2" eb="3">
      <t>ア</t>
    </rPh>
    <phoneticPr fontId="3"/>
  </si>
  <si>
    <t>総　　　　　数</t>
    <rPh sb="0" eb="1">
      <t>フサ</t>
    </rPh>
    <rPh sb="6" eb="7">
      <t>カズ</t>
    </rPh>
    <phoneticPr fontId="3"/>
  </si>
  <si>
    <t>１　～　２人</t>
    <rPh sb="5" eb="6">
      <t>ニン</t>
    </rPh>
    <phoneticPr fontId="3"/>
  </si>
  <si>
    <t>３　～　４人</t>
    <rPh sb="5" eb="6">
      <t>ニン</t>
    </rPh>
    <phoneticPr fontId="3"/>
  </si>
  <si>
    <t>５　～　９人</t>
    <rPh sb="5" eb="6">
      <t>ニン</t>
    </rPh>
    <phoneticPr fontId="3"/>
  </si>
  <si>
    <t>１０　～　１９人</t>
    <rPh sb="7" eb="8">
      <t>ニン</t>
    </rPh>
    <phoneticPr fontId="3"/>
  </si>
  <si>
    <t>２０　～　２９人</t>
    <rPh sb="7" eb="8">
      <t>ニン</t>
    </rPh>
    <phoneticPr fontId="3"/>
  </si>
  <si>
    <t>３０　～　４９人</t>
    <rPh sb="7" eb="8">
      <t>ニン</t>
    </rPh>
    <phoneticPr fontId="3"/>
  </si>
  <si>
    <t>５０　～９９人</t>
    <rPh sb="6" eb="7">
      <t>ニン</t>
    </rPh>
    <phoneticPr fontId="3"/>
  </si>
  <si>
    <t>１００　人以上</t>
    <rPh sb="4" eb="7">
      <t>ニンイジョウ</t>
    </rPh>
    <phoneticPr fontId="3"/>
  </si>
  <si>
    <t>繊維・衣服等卸売業</t>
    <rPh sb="0" eb="2">
      <t>センイ</t>
    </rPh>
    <rPh sb="3" eb="5">
      <t>イフク</t>
    </rPh>
    <rPh sb="5" eb="6">
      <t>トウ</t>
    </rPh>
    <rPh sb="6" eb="9">
      <t>オロシウリギョウ</t>
    </rPh>
    <phoneticPr fontId="3"/>
  </si>
  <si>
    <t>…</t>
    <phoneticPr fontId="3"/>
  </si>
  <si>
    <t>　繊維品卸売業</t>
    <rPh sb="1" eb="4">
      <t>センイヒン</t>
    </rPh>
    <rPh sb="4" eb="7">
      <t>オロシウリギョウ</t>
    </rPh>
    <phoneticPr fontId="3"/>
  </si>
  <si>
    <t>　衣服卸売業</t>
    <rPh sb="1" eb="3">
      <t>イフク</t>
    </rPh>
    <rPh sb="3" eb="6">
      <t>オロシウリギョウ</t>
    </rPh>
    <phoneticPr fontId="3"/>
  </si>
  <si>
    <t>　身の回り品卸売業</t>
    <rPh sb="1" eb="2">
      <t>ミ</t>
    </rPh>
    <rPh sb="3" eb="4">
      <t>マワ</t>
    </rPh>
    <rPh sb="5" eb="6">
      <t>シナ</t>
    </rPh>
    <rPh sb="6" eb="9">
      <t>オロシウリギョウ</t>
    </rPh>
    <phoneticPr fontId="3"/>
  </si>
  <si>
    <t>飲食料品卸売業</t>
    <rPh sb="0" eb="2">
      <t>インショク</t>
    </rPh>
    <rPh sb="2" eb="3">
      <t>リョウ</t>
    </rPh>
    <rPh sb="3" eb="4">
      <t>ヒン</t>
    </rPh>
    <rPh sb="4" eb="7">
      <t>オロシウリギョウ</t>
    </rPh>
    <phoneticPr fontId="3"/>
  </si>
  <si>
    <t>　農畜産物・水産物卸売業</t>
    <rPh sb="1" eb="3">
      <t>ノウチク</t>
    </rPh>
    <rPh sb="3" eb="5">
      <t>サンブツ</t>
    </rPh>
    <rPh sb="6" eb="9">
      <t>スイサンブツ</t>
    </rPh>
    <rPh sb="9" eb="12">
      <t>オロシウリギョウ</t>
    </rPh>
    <phoneticPr fontId="3"/>
  </si>
  <si>
    <t>　食料・飲料卸売業</t>
    <rPh sb="1" eb="3">
      <t>ショクリョウ</t>
    </rPh>
    <rPh sb="4" eb="6">
      <t>インリョウ</t>
    </rPh>
    <rPh sb="6" eb="9">
      <t>オロシウリギョウ</t>
    </rPh>
    <phoneticPr fontId="3"/>
  </si>
  <si>
    <t>建築材料，鉱物・金属材料等卸売業</t>
    <rPh sb="0" eb="2">
      <t>ケンチク</t>
    </rPh>
    <rPh sb="2" eb="4">
      <t>ザイリョウ</t>
    </rPh>
    <rPh sb="5" eb="7">
      <t>コウブツ</t>
    </rPh>
    <rPh sb="8" eb="10">
      <t>キンゾク</t>
    </rPh>
    <rPh sb="10" eb="13">
      <t>ザイリョウナド</t>
    </rPh>
    <rPh sb="13" eb="16">
      <t>オロシウリギョウ</t>
    </rPh>
    <phoneticPr fontId="3"/>
  </si>
  <si>
    <t>　建築材料卸売業</t>
    <rPh sb="1" eb="3">
      <t>ケンチク</t>
    </rPh>
    <rPh sb="3" eb="5">
      <t>ザイリョウ</t>
    </rPh>
    <rPh sb="5" eb="8">
      <t>オロシウリギョウ</t>
    </rPh>
    <phoneticPr fontId="3"/>
  </si>
  <si>
    <t>　化学製品卸売業</t>
    <rPh sb="1" eb="3">
      <t>カガク</t>
    </rPh>
    <rPh sb="3" eb="5">
      <t>セイヒン</t>
    </rPh>
    <rPh sb="5" eb="8">
      <t>オロシウリギョウ</t>
    </rPh>
    <phoneticPr fontId="3"/>
  </si>
  <si>
    <t>　石油・鉱物卸売業</t>
    <rPh sb="1" eb="3">
      <t>セキユ</t>
    </rPh>
    <rPh sb="4" eb="6">
      <t>コウブツ</t>
    </rPh>
    <rPh sb="6" eb="9">
      <t>オロシウリギョウ</t>
    </rPh>
    <phoneticPr fontId="3"/>
  </si>
  <si>
    <t>　鉄鋼製品卸売業</t>
    <phoneticPr fontId="3"/>
  </si>
  <si>
    <t>　再生資源卸売業</t>
    <rPh sb="1" eb="3">
      <t>サイセイ</t>
    </rPh>
    <rPh sb="3" eb="5">
      <t>シゲン</t>
    </rPh>
    <rPh sb="5" eb="8">
      <t>オロシウリギョウ</t>
    </rPh>
    <phoneticPr fontId="3"/>
  </si>
  <si>
    <t>　産業機械器具卸売業</t>
    <rPh sb="1" eb="3">
      <t>サンギョウ</t>
    </rPh>
    <rPh sb="3" eb="5">
      <t>キカイ</t>
    </rPh>
    <rPh sb="5" eb="7">
      <t>キグ</t>
    </rPh>
    <rPh sb="7" eb="10">
      <t>オロシウリギョウ</t>
    </rPh>
    <phoneticPr fontId="3"/>
  </si>
  <si>
    <t>　自動車卸売業</t>
    <rPh sb="1" eb="4">
      <t>ジドウシャ</t>
    </rPh>
    <rPh sb="4" eb="7">
      <t>オロシウリギョウ</t>
    </rPh>
    <phoneticPr fontId="3"/>
  </si>
  <si>
    <t>　電気機械器具卸売業</t>
    <rPh sb="1" eb="3">
      <t>デンキ</t>
    </rPh>
    <rPh sb="3" eb="5">
      <t>キカイ</t>
    </rPh>
    <rPh sb="5" eb="7">
      <t>キグ</t>
    </rPh>
    <rPh sb="7" eb="10">
      <t>オロシウリギョウ</t>
    </rPh>
    <phoneticPr fontId="3"/>
  </si>
  <si>
    <t>x</t>
    <phoneticPr fontId="3"/>
  </si>
  <si>
    <t>　その他の機械器具卸売業</t>
    <rPh sb="3" eb="4">
      <t>タ</t>
    </rPh>
    <rPh sb="5" eb="7">
      <t>キカイ</t>
    </rPh>
    <rPh sb="7" eb="9">
      <t>キグ</t>
    </rPh>
    <rPh sb="9" eb="12">
      <t>オロシウリギョウ</t>
    </rPh>
    <phoneticPr fontId="3"/>
  </si>
  <si>
    <t>-</t>
    <phoneticPr fontId="3"/>
  </si>
  <si>
    <t>　家具・たて具・じゅう器等卸売業</t>
    <rPh sb="1" eb="3">
      <t>カグ</t>
    </rPh>
    <rPh sb="6" eb="7">
      <t>グ</t>
    </rPh>
    <rPh sb="11" eb="12">
      <t>キ</t>
    </rPh>
    <rPh sb="12" eb="13">
      <t>トウ</t>
    </rPh>
    <rPh sb="13" eb="16">
      <t>オロシウリギョウ</t>
    </rPh>
    <phoneticPr fontId="3"/>
  </si>
  <si>
    <t>　医薬品・化粧品等卸売業</t>
    <rPh sb="1" eb="4">
      <t>イヤクヒン</t>
    </rPh>
    <rPh sb="5" eb="8">
      <t>ケショウヒン</t>
    </rPh>
    <rPh sb="8" eb="9">
      <t>トウ</t>
    </rPh>
    <rPh sb="9" eb="12">
      <t>オロシウリギョウ</t>
    </rPh>
    <phoneticPr fontId="3"/>
  </si>
  <si>
    <t>　紙・紙製品卸売業</t>
    <rPh sb="1" eb="2">
      <t>カミ</t>
    </rPh>
    <rPh sb="3" eb="4">
      <t>カミ</t>
    </rPh>
    <rPh sb="4" eb="6">
      <t>セイヒン</t>
    </rPh>
    <rPh sb="6" eb="9">
      <t>オロシウリギョウ</t>
    </rPh>
    <phoneticPr fontId="3"/>
  </si>
  <si>
    <t>　他に分類されない卸売業</t>
    <rPh sb="1" eb="2">
      <t>タ</t>
    </rPh>
    <rPh sb="3" eb="5">
      <t>ブンルイ</t>
    </rPh>
    <rPh sb="9" eb="12">
      <t>オロシウリギョウ</t>
    </rPh>
    <phoneticPr fontId="3"/>
  </si>
  <si>
    <t>２．産業（小分類）別商店数、従業者数、年間商品販売額及び商品手持額等（飲食店を除く）　つづき</t>
    <rPh sb="2" eb="4">
      <t>サンギョウ</t>
    </rPh>
    <rPh sb="5" eb="8">
      <t>ショウブンルイ</t>
    </rPh>
    <rPh sb="9" eb="10">
      <t>ベツ</t>
    </rPh>
    <rPh sb="10" eb="12">
      <t>ショウテン</t>
    </rPh>
    <rPh sb="12" eb="13">
      <t>スウ</t>
    </rPh>
    <rPh sb="14" eb="17">
      <t>ジュウギョウシャ</t>
    </rPh>
    <rPh sb="17" eb="18">
      <t>スウ</t>
    </rPh>
    <rPh sb="19" eb="21">
      <t>ネンカン</t>
    </rPh>
    <rPh sb="21" eb="23">
      <t>ショウヒン</t>
    </rPh>
    <rPh sb="23" eb="25">
      <t>ハンバイ</t>
    </rPh>
    <rPh sb="25" eb="26">
      <t>ガク</t>
    </rPh>
    <rPh sb="26" eb="27">
      <t>オヨ</t>
    </rPh>
    <rPh sb="28" eb="30">
      <t>ショウヒン</t>
    </rPh>
    <rPh sb="30" eb="32">
      <t>テモチ</t>
    </rPh>
    <rPh sb="32" eb="33">
      <t>ガク</t>
    </rPh>
    <rPh sb="33" eb="34">
      <t>トウ</t>
    </rPh>
    <rPh sb="35" eb="37">
      <t>インショク</t>
    </rPh>
    <rPh sb="37" eb="38">
      <t>テン</t>
    </rPh>
    <rPh sb="39" eb="40">
      <t>ノゾ</t>
    </rPh>
    <phoneticPr fontId="3"/>
  </si>
  <si>
    <t>x</t>
    <phoneticPr fontId="3"/>
  </si>
  <si>
    <t>　百貨店、総合スーパー</t>
    <rPh sb="1" eb="4">
      <t>ヒャッカテン</t>
    </rPh>
    <rPh sb="5" eb="7">
      <t>ソウゴウ</t>
    </rPh>
    <phoneticPr fontId="3"/>
  </si>
  <si>
    <t>-</t>
    <phoneticPr fontId="3"/>
  </si>
  <si>
    <t>　その他の各種商品小売業</t>
    <rPh sb="3" eb="4">
      <t>タ</t>
    </rPh>
    <rPh sb="5" eb="7">
      <t>カクシュ</t>
    </rPh>
    <rPh sb="7" eb="9">
      <t>ショウヒン</t>
    </rPh>
    <rPh sb="9" eb="12">
      <t>コウリギョウ</t>
    </rPh>
    <phoneticPr fontId="3"/>
  </si>
  <si>
    <t>-</t>
    <phoneticPr fontId="3"/>
  </si>
  <si>
    <t>x</t>
    <phoneticPr fontId="3"/>
  </si>
  <si>
    <t>　呉服・服地・寝具小売業</t>
    <rPh sb="1" eb="3">
      <t>ゴフク</t>
    </rPh>
    <rPh sb="4" eb="6">
      <t>フクジ</t>
    </rPh>
    <rPh sb="7" eb="9">
      <t>シング</t>
    </rPh>
    <rPh sb="9" eb="12">
      <t>コウリギョウ</t>
    </rPh>
    <phoneticPr fontId="3"/>
  </si>
  <si>
    <t>…</t>
    <phoneticPr fontId="3"/>
  </si>
  <si>
    <t>　男子服小売業</t>
    <rPh sb="1" eb="3">
      <t>ダンシ</t>
    </rPh>
    <rPh sb="3" eb="4">
      <t>フク</t>
    </rPh>
    <rPh sb="4" eb="7">
      <t>コウリギョウ</t>
    </rPh>
    <phoneticPr fontId="3"/>
  </si>
  <si>
    <t>　婦人・子供服小売業</t>
    <rPh sb="1" eb="3">
      <t>フジン</t>
    </rPh>
    <rPh sb="4" eb="7">
      <t>コドモフク</t>
    </rPh>
    <rPh sb="7" eb="10">
      <t>コウリギョウ</t>
    </rPh>
    <phoneticPr fontId="3"/>
  </si>
  <si>
    <t>　靴・履物小売業</t>
    <rPh sb="1" eb="2">
      <t>クツ</t>
    </rPh>
    <rPh sb="3" eb="5">
      <t>ハキモノ</t>
    </rPh>
    <rPh sb="5" eb="8">
      <t>コウリギョウ</t>
    </rPh>
    <phoneticPr fontId="3"/>
  </si>
  <si>
    <t>　その他の織物・衣服等小売業</t>
    <rPh sb="3" eb="4">
      <t>タ</t>
    </rPh>
    <rPh sb="5" eb="7">
      <t>オリモノ</t>
    </rPh>
    <rPh sb="8" eb="10">
      <t>イフク</t>
    </rPh>
    <rPh sb="10" eb="11">
      <t>トウ</t>
    </rPh>
    <rPh sb="11" eb="14">
      <t>コウリギョウ</t>
    </rPh>
    <phoneticPr fontId="3"/>
  </si>
  <si>
    <t>　各種食料品小売業</t>
    <rPh sb="1" eb="3">
      <t>カクシュ</t>
    </rPh>
    <rPh sb="3" eb="6">
      <t>ショクリョウヒン</t>
    </rPh>
    <rPh sb="6" eb="9">
      <t>コウリギョウ</t>
    </rPh>
    <phoneticPr fontId="3"/>
  </si>
  <si>
    <t>　野菜・果実小売業</t>
    <rPh sb="1" eb="3">
      <t>ヤサイ</t>
    </rPh>
    <rPh sb="4" eb="6">
      <t>カジツ</t>
    </rPh>
    <rPh sb="6" eb="9">
      <t>コウリギョウ</t>
    </rPh>
    <phoneticPr fontId="3"/>
  </si>
  <si>
    <t>　食肉小売業</t>
    <rPh sb="1" eb="3">
      <t>ショクニク</t>
    </rPh>
    <rPh sb="3" eb="6">
      <t>コウリギョウ</t>
    </rPh>
    <phoneticPr fontId="3"/>
  </si>
  <si>
    <t>　鮮魚小売業</t>
    <rPh sb="1" eb="3">
      <t>センギョ</t>
    </rPh>
    <rPh sb="3" eb="6">
      <t>コウリギョウ</t>
    </rPh>
    <phoneticPr fontId="3"/>
  </si>
  <si>
    <t>　酒小売業</t>
    <rPh sb="1" eb="2">
      <t>サケ</t>
    </rPh>
    <rPh sb="2" eb="5">
      <t>コウリギョウ</t>
    </rPh>
    <phoneticPr fontId="3"/>
  </si>
  <si>
    <t>　菓子・パン小売業</t>
    <rPh sb="1" eb="3">
      <t>カシ</t>
    </rPh>
    <rPh sb="6" eb="9">
      <t>コウリギョウ</t>
    </rPh>
    <phoneticPr fontId="3"/>
  </si>
  <si>
    <t>　その他の飲食料品小売業</t>
    <rPh sb="3" eb="4">
      <t>タ</t>
    </rPh>
    <rPh sb="5" eb="7">
      <t>インショク</t>
    </rPh>
    <rPh sb="7" eb="8">
      <t>リョウ</t>
    </rPh>
    <rPh sb="8" eb="9">
      <t>ヒン</t>
    </rPh>
    <rPh sb="9" eb="12">
      <t>コウリギョウ</t>
    </rPh>
    <phoneticPr fontId="3"/>
  </si>
  <si>
    <t>　自動車小売業</t>
    <rPh sb="1" eb="4">
      <t>ジドウシャ</t>
    </rPh>
    <rPh sb="4" eb="7">
      <t>コウリギョウ</t>
    </rPh>
    <phoneticPr fontId="3"/>
  </si>
  <si>
    <t>　自転車小売業</t>
    <rPh sb="1" eb="4">
      <t>ジテンシャ</t>
    </rPh>
    <rPh sb="4" eb="7">
      <t>コウリギョウ</t>
    </rPh>
    <phoneticPr fontId="3"/>
  </si>
  <si>
    <t>　 機械器具小売業（自動車，自転車を除く）</t>
    <rPh sb="2" eb="4">
      <t>キカイ</t>
    </rPh>
    <rPh sb="4" eb="6">
      <t>キグ</t>
    </rPh>
    <rPh sb="6" eb="9">
      <t>コウリギョウ</t>
    </rPh>
    <rPh sb="10" eb="13">
      <t>ジドウシャ</t>
    </rPh>
    <rPh sb="14" eb="17">
      <t>ジテンシャ</t>
    </rPh>
    <rPh sb="18" eb="19">
      <t>ノゾ</t>
    </rPh>
    <phoneticPr fontId="3"/>
  </si>
  <si>
    <t>　家具・建具・畳小売業</t>
    <rPh sb="1" eb="3">
      <t>カグ</t>
    </rPh>
    <rPh sb="4" eb="6">
      <t>タテグ</t>
    </rPh>
    <rPh sb="7" eb="8">
      <t>タタミ</t>
    </rPh>
    <rPh sb="8" eb="11">
      <t>コウリギョウ</t>
    </rPh>
    <phoneticPr fontId="3"/>
  </si>
  <si>
    <t>　じゅう器小売業</t>
    <phoneticPr fontId="3"/>
  </si>
  <si>
    <t>　医薬品・化粧品小売業</t>
    <rPh sb="1" eb="4">
      <t>イヤクヒン</t>
    </rPh>
    <rPh sb="5" eb="8">
      <t>ケショウヒン</t>
    </rPh>
    <rPh sb="8" eb="11">
      <t>コウリギョウ</t>
    </rPh>
    <phoneticPr fontId="3"/>
  </si>
  <si>
    <t>　農耕用品小売業</t>
    <rPh sb="1" eb="3">
      <t>ノウコウ</t>
    </rPh>
    <rPh sb="3" eb="5">
      <t>ヨウヒン</t>
    </rPh>
    <rPh sb="5" eb="8">
      <t>コウリギョウ</t>
    </rPh>
    <phoneticPr fontId="3"/>
  </si>
  <si>
    <t>　燃料小売業</t>
    <rPh sb="1" eb="3">
      <t>ネンリョウ</t>
    </rPh>
    <rPh sb="3" eb="6">
      <t>コウリギョウ</t>
    </rPh>
    <phoneticPr fontId="3"/>
  </si>
  <si>
    <t>　書籍・文房具小売業</t>
    <rPh sb="1" eb="3">
      <t>ショセキ</t>
    </rPh>
    <rPh sb="4" eb="7">
      <t>ブンボウグ</t>
    </rPh>
    <rPh sb="7" eb="10">
      <t>コウリギョウ</t>
    </rPh>
    <phoneticPr fontId="3"/>
  </si>
  <si>
    <t>　スポーツ用品・玩具等小売業</t>
    <rPh sb="5" eb="7">
      <t>ヨウヒン</t>
    </rPh>
    <rPh sb="8" eb="10">
      <t>ガング</t>
    </rPh>
    <rPh sb="10" eb="11">
      <t>トウ</t>
    </rPh>
    <rPh sb="11" eb="14">
      <t>コウリギョウ</t>
    </rPh>
    <phoneticPr fontId="3"/>
  </si>
  <si>
    <t>　写真機・時計・眼鏡小売業</t>
    <rPh sb="1" eb="4">
      <t>シャシンキ</t>
    </rPh>
    <rPh sb="5" eb="7">
      <t>トケイ</t>
    </rPh>
    <rPh sb="8" eb="10">
      <t>メガネ</t>
    </rPh>
    <rPh sb="10" eb="13">
      <t>コウリギョウ</t>
    </rPh>
    <phoneticPr fontId="3"/>
  </si>
  <si>
    <t>　他に分類されない小売業</t>
    <rPh sb="1" eb="2">
      <t>タ</t>
    </rPh>
    <rPh sb="3" eb="5">
      <t>ブンルイ</t>
    </rPh>
    <rPh sb="9" eb="12">
      <t>コウリギョウ</t>
    </rPh>
    <phoneticPr fontId="3"/>
  </si>
  <si>
    <t>　通信販売・訪問販売小売業</t>
    <rPh sb="1" eb="3">
      <t>ツウシン</t>
    </rPh>
    <rPh sb="3" eb="5">
      <t>ハンバイ</t>
    </rPh>
    <rPh sb="6" eb="8">
      <t>ホウモン</t>
    </rPh>
    <rPh sb="8" eb="10">
      <t>ハンバイ</t>
    </rPh>
    <rPh sb="10" eb="13">
      <t>コウリギョウ</t>
    </rPh>
    <phoneticPr fontId="3"/>
  </si>
  <si>
    <t>　自動販売機による小売業</t>
    <phoneticPr fontId="3"/>
  </si>
  <si>
    <t>　その他の無店舗小売業</t>
    <rPh sb="3" eb="4">
      <t>タ</t>
    </rPh>
    <rPh sb="5" eb="8">
      <t>ムテンポ</t>
    </rPh>
    <rPh sb="8" eb="11">
      <t>コウリギョウ</t>
    </rPh>
    <phoneticPr fontId="3"/>
  </si>
  <si>
    <t>１．入港船舶及び取扱貨物</t>
    <rPh sb="2" eb="4">
      <t>ニュウコウ</t>
    </rPh>
    <rPh sb="4" eb="6">
      <t>センパク</t>
    </rPh>
    <rPh sb="6" eb="7">
      <t>オヨ</t>
    </rPh>
    <rPh sb="8" eb="10">
      <t>トリアツカイ</t>
    </rPh>
    <rPh sb="10" eb="12">
      <t>カモツ</t>
    </rPh>
    <phoneticPr fontId="3"/>
  </si>
  <si>
    <t>各年12月末現在</t>
    <phoneticPr fontId="3"/>
  </si>
  <si>
    <t>年　　　　　次</t>
    <rPh sb="0" eb="1">
      <t>トシ</t>
    </rPh>
    <rPh sb="6" eb="7">
      <t>ツギ</t>
    </rPh>
    <phoneticPr fontId="3"/>
  </si>
  <si>
    <t>隻　　数</t>
    <rPh sb="0" eb="1">
      <t>セキ</t>
    </rPh>
    <rPh sb="3" eb="4">
      <t>スウ</t>
    </rPh>
    <phoneticPr fontId="3"/>
  </si>
  <si>
    <t>総トン数</t>
    <rPh sb="0" eb="1">
      <t>ソウ</t>
    </rPh>
    <rPh sb="3" eb="4">
      <t>スウ</t>
    </rPh>
    <phoneticPr fontId="3"/>
  </si>
  <si>
    <t>輸移出入貨物</t>
    <rPh sb="0" eb="1">
      <t>ユ</t>
    </rPh>
    <rPh sb="1" eb="3">
      <t>イシュツ</t>
    </rPh>
    <rPh sb="3" eb="4">
      <t>ニュウ</t>
    </rPh>
    <rPh sb="4" eb="6">
      <t>カモツ</t>
    </rPh>
    <phoneticPr fontId="3"/>
  </si>
  <si>
    <t>泉大津市分</t>
    <rPh sb="0" eb="3">
      <t>イズミオオツ</t>
    </rPh>
    <rPh sb="3" eb="4">
      <t>シ</t>
    </rPh>
    <rPh sb="4" eb="5">
      <t>フン</t>
    </rPh>
    <phoneticPr fontId="3"/>
  </si>
  <si>
    <t>堺泉北港</t>
    <rPh sb="0" eb="1">
      <t>サカイ</t>
    </rPh>
    <rPh sb="1" eb="3">
      <t>センボク</t>
    </rPh>
    <rPh sb="3" eb="4">
      <t>コウ</t>
    </rPh>
    <phoneticPr fontId="3"/>
  </si>
  <si>
    <t>資料：大阪府港湾局</t>
    <rPh sb="0" eb="2">
      <t>シリョウ</t>
    </rPh>
    <rPh sb="3" eb="6">
      <t>オオサカフ</t>
    </rPh>
    <rPh sb="6" eb="8">
      <t>コウワン</t>
    </rPh>
    <rPh sb="8" eb="9">
      <t>キョク</t>
    </rPh>
    <phoneticPr fontId="3"/>
  </si>
  <si>
    <t>２．外航船入港実績及び外貿貨物</t>
    <rPh sb="2" eb="4">
      <t>ガイコウ</t>
    </rPh>
    <rPh sb="4" eb="5">
      <t>フネ</t>
    </rPh>
    <rPh sb="5" eb="7">
      <t>ニュウコウ</t>
    </rPh>
    <rPh sb="7" eb="9">
      <t>ジッセキ</t>
    </rPh>
    <rPh sb="9" eb="10">
      <t>オヨ</t>
    </rPh>
    <rPh sb="11" eb="12">
      <t>ソト</t>
    </rPh>
    <rPh sb="12" eb="13">
      <t>ボウ</t>
    </rPh>
    <rPh sb="13" eb="15">
      <t>カモツ</t>
    </rPh>
    <phoneticPr fontId="3"/>
  </si>
  <si>
    <t>輸出入貨物</t>
    <rPh sb="0" eb="1">
      <t>ユ</t>
    </rPh>
    <rPh sb="1" eb="2">
      <t>デ</t>
    </rPh>
    <rPh sb="2" eb="3">
      <t>ニュウ</t>
    </rPh>
    <rPh sb="3" eb="5">
      <t>カモツ</t>
    </rPh>
    <phoneticPr fontId="3"/>
  </si>
  <si>
    <t>令和　　元年</t>
    <rPh sb="0" eb="1">
      <t>レイ</t>
    </rPh>
    <rPh sb="1" eb="2">
      <t>ワ</t>
    </rPh>
    <rPh sb="4" eb="5">
      <t>ガン</t>
    </rPh>
    <rPh sb="5" eb="6">
      <t>ネン</t>
    </rPh>
    <phoneticPr fontId="3"/>
  </si>
  <si>
    <t>３．泉大津～新門司間フェリー利用状況</t>
    <rPh sb="2" eb="5">
      <t>イズミオオツ</t>
    </rPh>
    <rPh sb="6" eb="7">
      <t>シン</t>
    </rPh>
    <rPh sb="7" eb="9">
      <t>モジ</t>
    </rPh>
    <rPh sb="9" eb="10">
      <t>カン</t>
    </rPh>
    <rPh sb="14" eb="16">
      <t>リヨウ</t>
    </rPh>
    <rPh sb="16" eb="18">
      <t>ジョウキョウ</t>
    </rPh>
    <phoneticPr fontId="3"/>
  </si>
  <si>
    <t>各年12月末現在（単位：千台　千人）　</t>
    <rPh sb="9" eb="11">
      <t>タンイ</t>
    </rPh>
    <rPh sb="12" eb="13">
      <t>セン</t>
    </rPh>
    <rPh sb="13" eb="14">
      <t>ダイ</t>
    </rPh>
    <rPh sb="15" eb="16">
      <t>セン</t>
    </rPh>
    <rPh sb="16" eb="17">
      <t>ニン</t>
    </rPh>
    <phoneticPr fontId="3"/>
  </si>
  <si>
    <t>上　　り</t>
    <rPh sb="0" eb="1">
      <t>ノボ</t>
    </rPh>
    <phoneticPr fontId="3"/>
  </si>
  <si>
    <t>下　　り</t>
    <rPh sb="0" eb="1">
      <t>クダ</t>
    </rPh>
    <phoneticPr fontId="3"/>
  </si>
  <si>
    <t>合　　計</t>
    <rPh sb="0" eb="1">
      <t>ゴウ</t>
    </rPh>
    <rPh sb="3" eb="4">
      <t>ケイ</t>
    </rPh>
    <phoneticPr fontId="3"/>
  </si>
  <si>
    <t>トラック・乗用車等</t>
    <rPh sb="5" eb="8">
      <t>ジョウヨウシャ</t>
    </rPh>
    <rPh sb="8" eb="9">
      <t>トウ</t>
    </rPh>
    <phoneticPr fontId="3"/>
  </si>
  <si>
    <t>乗客</t>
    <rPh sb="0" eb="2">
      <t>ジョウキャク</t>
    </rPh>
    <phoneticPr fontId="3"/>
  </si>
  <si>
    <t>資料：地域経済課</t>
    <rPh sb="0" eb="2">
      <t>シリョウ</t>
    </rPh>
    <rPh sb="3" eb="5">
      <t>チイキ</t>
    </rPh>
    <rPh sb="5" eb="8">
      <t>ケイザイカ</t>
    </rPh>
    <phoneticPr fontId="3"/>
  </si>
  <si>
    <t>４．鉄道乗客数</t>
    <rPh sb="2" eb="4">
      <t>テツドウ</t>
    </rPh>
    <rPh sb="4" eb="7">
      <t>ジョウキャクスウ</t>
    </rPh>
    <phoneticPr fontId="3"/>
  </si>
  <si>
    <t>各年12月末現在（単位：千人）</t>
    <rPh sb="9" eb="11">
      <t>タンイ</t>
    </rPh>
    <rPh sb="12" eb="14">
      <t>センニン</t>
    </rPh>
    <phoneticPr fontId="3"/>
  </si>
  <si>
    <t>年　　次</t>
    <rPh sb="0" eb="1">
      <t>トシ</t>
    </rPh>
    <rPh sb="3" eb="4">
      <t>ジ</t>
    </rPh>
    <phoneticPr fontId="3"/>
  </si>
  <si>
    <t>泉大津駅</t>
    <rPh sb="0" eb="3">
      <t>イズミオオツ</t>
    </rPh>
    <rPh sb="3" eb="4">
      <t>エキ</t>
    </rPh>
    <phoneticPr fontId="3"/>
  </si>
  <si>
    <t>松ノ浜駅</t>
    <rPh sb="0" eb="1">
      <t>マツ</t>
    </rPh>
    <rPh sb="2" eb="4">
      <t>ハマエキ</t>
    </rPh>
    <phoneticPr fontId="3"/>
  </si>
  <si>
    <t>北助松駅</t>
    <rPh sb="0" eb="4">
      <t>キタスケマツエキ</t>
    </rPh>
    <phoneticPr fontId="3"/>
  </si>
  <si>
    <t>資料：南海電気鉄道㈱</t>
    <rPh sb="0" eb="2">
      <t>シリョウ</t>
    </rPh>
    <rPh sb="3" eb="5">
      <t>ナンカイ</t>
    </rPh>
    <rPh sb="5" eb="7">
      <t>デンキ</t>
    </rPh>
    <rPh sb="7" eb="9">
      <t>テツドウ</t>
    </rPh>
    <phoneticPr fontId="3"/>
  </si>
  <si>
    <t>５．自動車保有台数</t>
    <rPh sb="2" eb="5">
      <t>ジドウシャ</t>
    </rPh>
    <rPh sb="5" eb="7">
      <t>ホユウ</t>
    </rPh>
    <rPh sb="7" eb="9">
      <t>ダイスウ</t>
    </rPh>
    <phoneticPr fontId="3"/>
  </si>
  <si>
    <t>年　　度</t>
    <rPh sb="0" eb="1">
      <t>トシ</t>
    </rPh>
    <rPh sb="3" eb="4">
      <t>タビ</t>
    </rPh>
    <phoneticPr fontId="3"/>
  </si>
  <si>
    <t>乗用車</t>
    <rPh sb="0" eb="3">
      <t>ジョウヨウシャ</t>
    </rPh>
    <phoneticPr fontId="3"/>
  </si>
  <si>
    <t>トラック</t>
    <phoneticPr fontId="3"/>
  </si>
  <si>
    <t>バス</t>
    <phoneticPr fontId="3"/>
  </si>
  <si>
    <t>特殊
用途</t>
    <rPh sb="0" eb="2">
      <t>トクシュ</t>
    </rPh>
    <rPh sb="3" eb="5">
      <t>ヨウト</t>
    </rPh>
    <phoneticPr fontId="3"/>
  </si>
  <si>
    <t>普通</t>
    <rPh sb="0" eb="2">
      <t>フツウ</t>
    </rPh>
    <phoneticPr fontId="3"/>
  </si>
  <si>
    <t>小型</t>
    <rPh sb="0" eb="2">
      <t>コガタ</t>
    </rPh>
    <phoneticPr fontId="3"/>
  </si>
  <si>
    <t>３０年度</t>
    <rPh sb="2" eb="3">
      <t>ネン</t>
    </rPh>
    <rPh sb="3" eb="4">
      <t>ド</t>
    </rPh>
    <phoneticPr fontId="3"/>
  </si>
  <si>
    <t>令和　元年度</t>
    <rPh sb="0" eb="1">
      <t>レイ</t>
    </rPh>
    <rPh sb="1" eb="2">
      <t>ワ</t>
    </rPh>
    <rPh sb="3" eb="4">
      <t>ガン</t>
    </rPh>
    <rPh sb="4" eb="5">
      <t>ネン</t>
    </rPh>
    <rPh sb="5" eb="6">
      <t>ド</t>
    </rPh>
    <phoneticPr fontId="3"/>
  </si>
  <si>
    <t>（注）特殊用途：消防車、けん引車、霊きゅう車、散水車、放送自動車、キャンピング車等</t>
    <rPh sb="1" eb="2">
      <t>チュウ</t>
    </rPh>
    <rPh sb="3" eb="5">
      <t>トクシュ</t>
    </rPh>
    <rPh sb="5" eb="7">
      <t>ヨウト</t>
    </rPh>
    <rPh sb="8" eb="11">
      <t>ショウボウシャ</t>
    </rPh>
    <rPh sb="14" eb="15">
      <t>イン</t>
    </rPh>
    <rPh sb="15" eb="16">
      <t>シャ</t>
    </rPh>
    <rPh sb="17" eb="18">
      <t>レイ</t>
    </rPh>
    <rPh sb="21" eb="22">
      <t>シャ</t>
    </rPh>
    <rPh sb="23" eb="25">
      <t>サンスイ</t>
    </rPh>
    <rPh sb="25" eb="26">
      <t>シャ</t>
    </rPh>
    <rPh sb="27" eb="29">
      <t>ホウソウ</t>
    </rPh>
    <rPh sb="29" eb="32">
      <t>ジドウシャ</t>
    </rPh>
    <rPh sb="39" eb="40">
      <t>クルマ</t>
    </rPh>
    <rPh sb="40" eb="41">
      <t>トウ</t>
    </rPh>
    <phoneticPr fontId="3"/>
  </si>
  <si>
    <t>　　　その他</t>
    <rPh sb="5" eb="6">
      <t>タ</t>
    </rPh>
    <phoneticPr fontId="3"/>
  </si>
  <si>
    <t>：被けん引車</t>
    <rPh sb="1" eb="2">
      <t>ヒ</t>
    </rPh>
    <rPh sb="4" eb="5">
      <t>イン</t>
    </rPh>
    <rPh sb="5" eb="6">
      <t>シャ</t>
    </rPh>
    <phoneticPr fontId="3"/>
  </si>
  <si>
    <t>資料：泉北府税事務所</t>
    <rPh sb="0" eb="2">
      <t>シリョウ</t>
    </rPh>
    <rPh sb="3" eb="5">
      <t>センボク</t>
    </rPh>
    <rPh sb="5" eb="6">
      <t>フ</t>
    </rPh>
    <rPh sb="6" eb="7">
      <t>ゼイ</t>
    </rPh>
    <rPh sb="7" eb="9">
      <t>ジム</t>
    </rPh>
    <rPh sb="9" eb="10">
      <t>ショ</t>
    </rPh>
    <phoneticPr fontId="3"/>
  </si>
  <si>
    <t>６．軽自動車台数</t>
    <rPh sb="2" eb="6">
      <t>ケイジドウシャ</t>
    </rPh>
    <rPh sb="6" eb="8">
      <t>ダイスウ</t>
    </rPh>
    <phoneticPr fontId="3"/>
  </si>
  <si>
    <t>軽　自　動　車</t>
    <rPh sb="0" eb="1">
      <t>ケイ</t>
    </rPh>
    <rPh sb="2" eb="3">
      <t>ジ</t>
    </rPh>
    <rPh sb="4" eb="5">
      <t>ドウ</t>
    </rPh>
    <rPh sb="6" eb="7">
      <t>クルマ</t>
    </rPh>
    <phoneticPr fontId="3"/>
  </si>
  <si>
    <t>原動機付自転車</t>
    <rPh sb="0" eb="3">
      <t>ゲンドウキ</t>
    </rPh>
    <rPh sb="3" eb="4">
      <t>フ</t>
    </rPh>
    <rPh sb="4" eb="7">
      <t>ジテンシャ</t>
    </rPh>
    <phoneticPr fontId="3"/>
  </si>
  <si>
    <t>二輪
小型
自動車</t>
    <rPh sb="0" eb="2">
      <t>ニリン</t>
    </rPh>
    <rPh sb="3" eb="5">
      <t>コガタ</t>
    </rPh>
    <rPh sb="6" eb="9">
      <t>ジドウシャ</t>
    </rPh>
    <phoneticPr fontId="3"/>
  </si>
  <si>
    <t>小型
特殊
自動車</t>
    <rPh sb="0" eb="2">
      <t>コガタ</t>
    </rPh>
    <rPh sb="3" eb="5">
      <t>トクシュ</t>
    </rPh>
    <rPh sb="6" eb="9">
      <t>ジドウシャ</t>
    </rPh>
    <phoneticPr fontId="3"/>
  </si>
  <si>
    <t>二輪</t>
    <rPh sb="0" eb="2">
      <t>ニリン</t>
    </rPh>
    <phoneticPr fontId="3"/>
  </si>
  <si>
    <t>三輪</t>
    <rPh sb="0" eb="2">
      <t>サンリン</t>
    </rPh>
    <phoneticPr fontId="3"/>
  </si>
  <si>
    <t>四輪
乗用</t>
    <rPh sb="0" eb="2">
      <t>ヨンリン</t>
    </rPh>
    <rPh sb="3" eb="5">
      <t>ジョウヨウ</t>
    </rPh>
    <phoneticPr fontId="3"/>
  </si>
  <si>
    <t>四輪
貨物</t>
    <rPh sb="0" eb="2">
      <t>ヨンリン</t>
    </rPh>
    <rPh sb="3" eb="5">
      <t>カモツ</t>
    </rPh>
    <phoneticPr fontId="3"/>
  </si>
  <si>
    <t>50cc
以下</t>
    <rPh sb="5" eb="7">
      <t>イカ</t>
    </rPh>
    <phoneticPr fontId="3"/>
  </si>
  <si>
    <t>51cc
以上</t>
    <rPh sb="5" eb="7">
      <t>イジョウ</t>
    </rPh>
    <phoneticPr fontId="3"/>
  </si>
  <si>
    <t>91cc
以上</t>
    <rPh sb="5" eb="7">
      <t>イジョウ</t>
    </rPh>
    <phoneticPr fontId="3"/>
  </si>
  <si>
    <t>（注）小型特殊自動車：特殊作業用自動車、農耕作業用自動車</t>
    <rPh sb="1" eb="2">
      <t>チュウ</t>
    </rPh>
    <rPh sb="3" eb="5">
      <t>コガタ</t>
    </rPh>
    <rPh sb="5" eb="7">
      <t>トクシュ</t>
    </rPh>
    <rPh sb="7" eb="10">
      <t>ジドウシャ</t>
    </rPh>
    <rPh sb="11" eb="13">
      <t>トクシュ</t>
    </rPh>
    <rPh sb="13" eb="15">
      <t>サギョウ</t>
    </rPh>
    <rPh sb="15" eb="16">
      <t>ヨウ</t>
    </rPh>
    <rPh sb="16" eb="19">
      <t>ジドウシャ</t>
    </rPh>
    <rPh sb="20" eb="22">
      <t>ノウコウ</t>
    </rPh>
    <rPh sb="22" eb="24">
      <t>サギョウ</t>
    </rPh>
    <rPh sb="24" eb="25">
      <t>ヨウ</t>
    </rPh>
    <rPh sb="25" eb="28">
      <t>ジドウシャ</t>
    </rPh>
    <phoneticPr fontId="3"/>
  </si>
  <si>
    <t>資料：税務課</t>
    <phoneticPr fontId="3"/>
  </si>
  <si>
    <t>１．郵便物等取扱状況</t>
    <rPh sb="2" eb="5">
      <t>ユウビンブツ</t>
    </rPh>
    <rPh sb="5" eb="6">
      <t>トウ</t>
    </rPh>
    <rPh sb="6" eb="8">
      <t>トリアツカイ</t>
    </rPh>
    <rPh sb="8" eb="10">
      <t>ジョウキョウ</t>
    </rPh>
    <phoneticPr fontId="3"/>
  </si>
  <si>
    <t>普　通　郵　便　（千通）</t>
    <rPh sb="0" eb="1">
      <t>アマネ</t>
    </rPh>
    <rPh sb="2" eb="3">
      <t>ツウ</t>
    </rPh>
    <rPh sb="4" eb="5">
      <t>ユウ</t>
    </rPh>
    <rPh sb="6" eb="7">
      <t>ビン</t>
    </rPh>
    <rPh sb="9" eb="11">
      <t>センツウ</t>
    </rPh>
    <phoneticPr fontId="3"/>
  </si>
  <si>
    <t>小　包　（千個）</t>
    <rPh sb="0" eb="1">
      <t>ショウ</t>
    </rPh>
    <rPh sb="2" eb="3">
      <t>ツツミ</t>
    </rPh>
    <rPh sb="5" eb="6">
      <t>セン</t>
    </rPh>
    <rPh sb="6" eb="7">
      <t>コ</t>
    </rPh>
    <phoneticPr fontId="3"/>
  </si>
  <si>
    <t>通常</t>
    <rPh sb="0" eb="2">
      <t>ツウジョウ</t>
    </rPh>
    <phoneticPr fontId="3"/>
  </si>
  <si>
    <t>速達</t>
    <rPh sb="0" eb="2">
      <t>ソクタツ</t>
    </rPh>
    <phoneticPr fontId="3"/>
  </si>
  <si>
    <t>書留</t>
    <rPh sb="0" eb="2">
      <t>カキトメ</t>
    </rPh>
    <phoneticPr fontId="3"/>
  </si>
  <si>
    <t>書留速達</t>
    <rPh sb="0" eb="2">
      <t>カキトメ</t>
    </rPh>
    <rPh sb="2" eb="4">
      <t>ソクタツ</t>
    </rPh>
    <phoneticPr fontId="3"/>
  </si>
  <si>
    <t>引受</t>
    <rPh sb="0" eb="2">
      <t>ヒキウケ</t>
    </rPh>
    <phoneticPr fontId="3"/>
  </si>
  <si>
    <t>配達</t>
    <rPh sb="0" eb="2">
      <t>ハイタツ</t>
    </rPh>
    <phoneticPr fontId="3"/>
  </si>
  <si>
    <t>（注）その他：年賀郵便  取扱数が「0」とは、年間取扱数が５００未満を示す</t>
    <rPh sb="1" eb="2">
      <t>チュウ</t>
    </rPh>
    <rPh sb="5" eb="6">
      <t>タ</t>
    </rPh>
    <rPh sb="7" eb="9">
      <t>ネンガ</t>
    </rPh>
    <rPh sb="9" eb="11">
      <t>ユウビン</t>
    </rPh>
    <rPh sb="13" eb="15">
      <t>トリアツカイ</t>
    </rPh>
    <rPh sb="15" eb="16">
      <t>スウ</t>
    </rPh>
    <rPh sb="23" eb="25">
      <t>ネンカン</t>
    </rPh>
    <rPh sb="25" eb="27">
      <t>トリアツカイ</t>
    </rPh>
    <rPh sb="27" eb="28">
      <t>スウ</t>
    </rPh>
    <rPh sb="32" eb="34">
      <t>ミマン</t>
    </rPh>
    <rPh sb="35" eb="36">
      <t>シメ</t>
    </rPh>
    <phoneticPr fontId="3"/>
  </si>
  <si>
    <t>資料：日本郵便株式会社</t>
    <rPh sb="0" eb="2">
      <t>シリョウ</t>
    </rPh>
    <rPh sb="3" eb="5">
      <t>ニホン</t>
    </rPh>
    <rPh sb="5" eb="7">
      <t>ユウビン</t>
    </rPh>
    <rPh sb="7" eb="11">
      <t>カブシキガイシャ</t>
    </rPh>
    <phoneticPr fontId="3"/>
  </si>
  <si>
    <t>　　　平成19年10月の分社化に伴い郵便局株式会社の窓口においての取り扱い数は含まれていません。</t>
    <rPh sb="3" eb="5">
      <t>ヘイセイ</t>
    </rPh>
    <rPh sb="7" eb="8">
      <t>ネン</t>
    </rPh>
    <rPh sb="10" eb="11">
      <t>ガツ</t>
    </rPh>
    <rPh sb="12" eb="15">
      <t>ブンシャカ</t>
    </rPh>
    <rPh sb="16" eb="17">
      <t>トモナ</t>
    </rPh>
    <rPh sb="18" eb="21">
      <t>ユウビンキョク</t>
    </rPh>
    <rPh sb="21" eb="25">
      <t>カブシキガイシャ</t>
    </rPh>
    <rPh sb="26" eb="28">
      <t>マドグチ</t>
    </rPh>
    <rPh sb="33" eb="34">
      <t>ト</t>
    </rPh>
    <rPh sb="35" eb="36">
      <t>アツカ</t>
    </rPh>
    <rPh sb="37" eb="38">
      <t>カズ</t>
    </rPh>
    <rPh sb="39" eb="40">
      <t>フク</t>
    </rPh>
    <phoneticPr fontId="3"/>
  </si>
  <si>
    <t>２．電　　　話</t>
    <rPh sb="2" eb="3">
      <t>デン</t>
    </rPh>
    <rPh sb="6" eb="7">
      <t>ハナシ</t>
    </rPh>
    <phoneticPr fontId="3"/>
  </si>
  <si>
    <t>加　入　電　話</t>
    <rPh sb="0" eb="1">
      <t>クワ</t>
    </rPh>
    <rPh sb="2" eb="3">
      <t>イ</t>
    </rPh>
    <rPh sb="4" eb="5">
      <t>デン</t>
    </rPh>
    <rPh sb="6" eb="7">
      <t>ハナシ</t>
    </rPh>
    <phoneticPr fontId="3"/>
  </si>
  <si>
    <t>公　　衆　　電　　話</t>
    <rPh sb="0" eb="1">
      <t>オオヤケ</t>
    </rPh>
    <rPh sb="3" eb="4">
      <t>シュウ</t>
    </rPh>
    <rPh sb="6" eb="7">
      <t>デン</t>
    </rPh>
    <rPh sb="9" eb="10">
      <t>ハナシ</t>
    </rPh>
    <phoneticPr fontId="3"/>
  </si>
  <si>
    <t>ISDN</t>
    <phoneticPr fontId="3"/>
  </si>
  <si>
    <t>事務用</t>
    <rPh sb="0" eb="3">
      <t>ジムヨウ</t>
    </rPh>
    <phoneticPr fontId="3"/>
  </si>
  <si>
    <t>住宅用</t>
    <rPh sb="0" eb="3">
      <t>ジュウタクヨウ</t>
    </rPh>
    <phoneticPr fontId="3"/>
  </si>
  <si>
    <t>カード
（アナログ）</t>
    <phoneticPr fontId="3"/>
  </si>
  <si>
    <t>ディジタル</t>
    <phoneticPr fontId="3"/>
  </si>
  <si>
    <t>ICカード</t>
    <phoneticPr fontId="3"/>
  </si>
  <si>
    <t>令和　　　元年度</t>
    <rPh sb="0" eb="1">
      <t>レイ</t>
    </rPh>
    <rPh sb="1" eb="2">
      <t>ワ</t>
    </rPh>
    <rPh sb="5" eb="6">
      <t>ガン</t>
    </rPh>
    <rPh sb="6" eb="7">
      <t>ネン</t>
    </rPh>
    <rPh sb="7" eb="8">
      <t>ド</t>
    </rPh>
    <phoneticPr fontId="3"/>
  </si>
  <si>
    <t>（注）ISDNはINSネット64,INSネット64・ライト,INSネット1500の総数である。</t>
    <rPh sb="1" eb="2">
      <t>チュウ</t>
    </rPh>
    <rPh sb="41" eb="43">
      <t>ソウスウ</t>
    </rPh>
    <phoneticPr fontId="3"/>
  </si>
  <si>
    <t>１．上水道給水人口</t>
    <rPh sb="2" eb="5">
      <t>ジョウスイドウ</t>
    </rPh>
    <rPh sb="5" eb="7">
      <t>キュウスイ</t>
    </rPh>
    <rPh sb="7" eb="9">
      <t>ジンコウ</t>
    </rPh>
    <phoneticPr fontId="3"/>
  </si>
  <si>
    <t>総人口</t>
    <rPh sb="0" eb="3">
      <t>ソウジンコウ</t>
    </rPh>
    <phoneticPr fontId="3"/>
  </si>
  <si>
    <t>給水人口</t>
    <rPh sb="0" eb="2">
      <t>キュウスイ</t>
    </rPh>
    <rPh sb="2" eb="4">
      <t>ジンコウ</t>
    </rPh>
    <phoneticPr fontId="3"/>
  </si>
  <si>
    <t>普及率</t>
    <rPh sb="0" eb="2">
      <t>フキュウ</t>
    </rPh>
    <rPh sb="2" eb="3">
      <t>リツ</t>
    </rPh>
    <phoneticPr fontId="3"/>
  </si>
  <si>
    <t>給水戸数</t>
    <phoneticPr fontId="3"/>
  </si>
  <si>
    <t>％</t>
    <phoneticPr fontId="3"/>
  </si>
  <si>
    <t>戸</t>
    <rPh sb="0" eb="1">
      <t>コ</t>
    </rPh>
    <phoneticPr fontId="3"/>
  </si>
  <si>
    <t>２９年度</t>
    <rPh sb="2" eb="4">
      <t>ネンド</t>
    </rPh>
    <phoneticPr fontId="3"/>
  </si>
  <si>
    <t>３０年度</t>
    <rPh sb="2" eb="4">
      <t>ネンド</t>
    </rPh>
    <phoneticPr fontId="3"/>
  </si>
  <si>
    <t>資料：水道課</t>
    <rPh sb="0" eb="2">
      <t>シリョウ</t>
    </rPh>
    <rPh sb="3" eb="5">
      <t>スイドウ</t>
    </rPh>
    <rPh sb="5" eb="6">
      <t>カ</t>
    </rPh>
    <phoneticPr fontId="3"/>
  </si>
  <si>
    <t>２．水源構成</t>
    <rPh sb="2" eb="4">
      <t>スイゲン</t>
    </rPh>
    <rPh sb="4" eb="6">
      <t>コウセイ</t>
    </rPh>
    <phoneticPr fontId="3"/>
  </si>
  <si>
    <t>自己水</t>
    <rPh sb="0" eb="2">
      <t>ジコ</t>
    </rPh>
    <rPh sb="2" eb="3">
      <t>スイ</t>
    </rPh>
    <phoneticPr fontId="3"/>
  </si>
  <si>
    <t>受　　　　　　水</t>
    <rPh sb="0" eb="1">
      <t>ジュ</t>
    </rPh>
    <rPh sb="7" eb="8">
      <t>スイ</t>
    </rPh>
    <phoneticPr fontId="3"/>
  </si>
  <si>
    <t>合　計</t>
    <rPh sb="0" eb="1">
      <t>ゴウ</t>
    </rPh>
    <rPh sb="2" eb="3">
      <t>ケイ</t>
    </rPh>
    <phoneticPr fontId="3"/>
  </si>
  <si>
    <t>中　央
浄配水場系</t>
    <rPh sb="0" eb="1">
      <t>ナカ</t>
    </rPh>
    <rPh sb="2" eb="3">
      <t>ヒサシ</t>
    </rPh>
    <rPh sb="4" eb="5">
      <t>ジョウ</t>
    </rPh>
    <rPh sb="5" eb="7">
      <t>ハイスイ</t>
    </rPh>
    <rPh sb="7" eb="8">
      <t>バ</t>
    </rPh>
    <rPh sb="8" eb="9">
      <t>ケイ</t>
    </rPh>
    <phoneticPr fontId="3"/>
  </si>
  <si>
    <t>泉北水道</t>
    <rPh sb="0" eb="2">
      <t>センボク</t>
    </rPh>
    <rPh sb="2" eb="4">
      <t>スイドウ</t>
    </rPh>
    <phoneticPr fontId="3"/>
  </si>
  <si>
    <t>大阪広域水道</t>
    <rPh sb="0" eb="2">
      <t>オオサカ</t>
    </rPh>
    <rPh sb="2" eb="4">
      <t>コウイキ</t>
    </rPh>
    <rPh sb="4" eb="6">
      <t>スイドウ</t>
    </rPh>
    <phoneticPr fontId="3"/>
  </si>
  <si>
    <t>配水量</t>
    <rPh sb="0" eb="2">
      <t>ハイスイ</t>
    </rPh>
    <rPh sb="2" eb="3">
      <t>リョウ</t>
    </rPh>
    <phoneticPr fontId="3"/>
  </si>
  <si>
    <t>構成比</t>
    <rPh sb="0" eb="3">
      <t>コウセイヒ</t>
    </rPh>
    <phoneticPr fontId="3"/>
  </si>
  <si>
    <t>３．用途別使用水量状況</t>
    <rPh sb="2" eb="4">
      <t>ヨウト</t>
    </rPh>
    <rPh sb="4" eb="5">
      <t>ベツ</t>
    </rPh>
    <rPh sb="5" eb="7">
      <t>シヨウ</t>
    </rPh>
    <rPh sb="7" eb="9">
      <t>スイリョウ</t>
    </rPh>
    <rPh sb="9" eb="11">
      <t>ジョウキョウ</t>
    </rPh>
    <phoneticPr fontId="3"/>
  </si>
  <si>
    <t>用　途</t>
    <rPh sb="0" eb="1">
      <t>ヨウ</t>
    </rPh>
    <rPh sb="2" eb="3">
      <t>ト</t>
    </rPh>
    <phoneticPr fontId="3"/>
  </si>
  <si>
    <t>使用件数</t>
    <rPh sb="0" eb="2">
      <t>シヨウ</t>
    </rPh>
    <rPh sb="2" eb="4">
      <t>ケンスウ</t>
    </rPh>
    <phoneticPr fontId="3"/>
  </si>
  <si>
    <t>使用水量</t>
    <rPh sb="0" eb="2">
      <t>シヨウ</t>
    </rPh>
    <rPh sb="2" eb="4">
      <t>スイリョウ</t>
    </rPh>
    <phoneticPr fontId="3"/>
  </si>
  <si>
    <t>水道料金</t>
    <rPh sb="0" eb="2">
      <t>スイドウ</t>
    </rPh>
    <rPh sb="2" eb="4">
      <t>リョウキン</t>
    </rPh>
    <phoneticPr fontId="3"/>
  </si>
  <si>
    <t>件数</t>
    <rPh sb="0" eb="2">
      <t>ケンスウ</t>
    </rPh>
    <phoneticPr fontId="3"/>
  </si>
  <si>
    <t>水道使用料</t>
    <rPh sb="0" eb="2">
      <t>スイドウ</t>
    </rPh>
    <rPh sb="2" eb="5">
      <t>シヨウリョウ</t>
    </rPh>
    <phoneticPr fontId="3"/>
  </si>
  <si>
    <t>％</t>
    <phoneticPr fontId="3"/>
  </si>
  <si>
    <t>m³</t>
    <phoneticPr fontId="3"/>
  </si>
  <si>
    <t>円</t>
    <rPh sb="0" eb="1">
      <t>エン</t>
    </rPh>
    <phoneticPr fontId="3"/>
  </si>
  <si>
    <t>％</t>
    <phoneticPr fontId="3"/>
  </si>
  <si>
    <t>一般用</t>
    <rPh sb="0" eb="3">
      <t>イッパンヨウ</t>
    </rPh>
    <phoneticPr fontId="3"/>
  </si>
  <si>
    <t>家事用</t>
    <rPh sb="0" eb="2">
      <t>カジ</t>
    </rPh>
    <rPh sb="2" eb="3">
      <t>ヨウ</t>
    </rPh>
    <phoneticPr fontId="3"/>
  </si>
  <si>
    <t>官公署・学校
病院用</t>
    <rPh sb="0" eb="3">
      <t>カンコウショ</t>
    </rPh>
    <rPh sb="4" eb="6">
      <t>ガッコウ</t>
    </rPh>
    <rPh sb="7" eb="10">
      <t>ビョウインヨウ</t>
    </rPh>
    <phoneticPr fontId="3"/>
  </si>
  <si>
    <t>公衆浴場用</t>
    <rPh sb="0" eb="2">
      <t>コウシュウ</t>
    </rPh>
    <rPh sb="2" eb="5">
      <t>ヨクジョウヨウ</t>
    </rPh>
    <phoneticPr fontId="3"/>
  </si>
  <si>
    <t>臨時用</t>
    <rPh sb="0" eb="2">
      <t>リンジ</t>
    </rPh>
    <rPh sb="2" eb="3">
      <t>ヨウ</t>
    </rPh>
    <phoneticPr fontId="3"/>
  </si>
  <si>
    <t>福祉施設用</t>
    <rPh sb="0" eb="2">
      <t>フクシ</t>
    </rPh>
    <rPh sb="2" eb="4">
      <t>シセツ</t>
    </rPh>
    <rPh sb="4" eb="5">
      <t>ヨウ</t>
    </rPh>
    <phoneticPr fontId="3"/>
  </si>
  <si>
    <t>（注）使用件数は、請求書を発行した件数である。</t>
    <rPh sb="1" eb="2">
      <t>チュウ</t>
    </rPh>
    <rPh sb="3" eb="5">
      <t>シヨウ</t>
    </rPh>
    <rPh sb="5" eb="7">
      <t>ケンスウ</t>
    </rPh>
    <rPh sb="9" eb="12">
      <t>セイキュウショ</t>
    </rPh>
    <rPh sb="13" eb="15">
      <t>ハッコウ</t>
    </rPh>
    <rPh sb="17" eb="19">
      <t>ケンスウ</t>
    </rPh>
    <phoneticPr fontId="3"/>
  </si>
  <si>
    <t>１．下水道普及状況</t>
    <rPh sb="2" eb="5">
      <t>ゲスイドウ</t>
    </rPh>
    <rPh sb="5" eb="7">
      <t>フキュウ</t>
    </rPh>
    <rPh sb="7" eb="9">
      <t>ジョウキョウ</t>
    </rPh>
    <phoneticPr fontId="3"/>
  </si>
  <si>
    <t>行政区域</t>
    <rPh sb="0" eb="2">
      <t>ギョウセイ</t>
    </rPh>
    <rPh sb="2" eb="4">
      <t>クイキ</t>
    </rPh>
    <phoneticPr fontId="3"/>
  </si>
  <si>
    <t>全体計画</t>
    <rPh sb="0" eb="2">
      <t>ゼンタイ</t>
    </rPh>
    <rPh sb="2" eb="4">
      <t>ケイカク</t>
    </rPh>
    <phoneticPr fontId="3"/>
  </si>
  <si>
    <t>施行済</t>
    <rPh sb="0" eb="2">
      <t>シコウ</t>
    </rPh>
    <rPh sb="2" eb="3">
      <t>スミ</t>
    </rPh>
    <phoneticPr fontId="3"/>
  </si>
  <si>
    <t>告示区域</t>
    <rPh sb="0" eb="2">
      <t>コクジ</t>
    </rPh>
    <rPh sb="2" eb="4">
      <t>クイキ</t>
    </rPh>
    <phoneticPr fontId="3"/>
  </si>
  <si>
    <t>水洗化</t>
    <rPh sb="0" eb="3">
      <t>スイセンカ</t>
    </rPh>
    <phoneticPr fontId="3"/>
  </si>
  <si>
    <t>水洗化率</t>
    <rPh sb="0" eb="3">
      <t>スイセンカ</t>
    </rPh>
    <rPh sb="3" eb="4">
      <t>リツ</t>
    </rPh>
    <phoneticPr fontId="3"/>
  </si>
  <si>
    <t>人口（A)</t>
    <rPh sb="0" eb="2">
      <t>ジンコウ</t>
    </rPh>
    <phoneticPr fontId="3"/>
  </si>
  <si>
    <t>事業量</t>
    <rPh sb="0" eb="3">
      <t>ジギョウリョウ</t>
    </rPh>
    <phoneticPr fontId="3"/>
  </si>
  <si>
    <t>計画処理　　人　　口</t>
    <rPh sb="0" eb="2">
      <t>ケイカク</t>
    </rPh>
    <rPh sb="2" eb="4">
      <t>ショリ</t>
    </rPh>
    <rPh sb="6" eb="7">
      <t>ジン</t>
    </rPh>
    <rPh sb="9" eb="10">
      <t>クチ</t>
    </rPh>
    <phoneticPr fontId="3"/>
  </si>
  <si>
    <t>処理能力　　人　　口  (B)</t>
    <rPh sb="0" eb="2">
      <t>ショリ</t>
    </rPh>
    <rPh sb="2" eb="4">
      <t>ノウリョク</t>
    </rPh>
    <rPh sb="6" eb="7">
      <t>ジン</t>
    </rPh>
    <rPh sb="9" eb="10">
      <t>クチ</t>
    </rPh>
    <phoneticPr fontId="3"/>
  </si>
  <si>
    <t>人口（C)</t>
    <rPh sb="0" eb="2">
      <t>ジンコウ</t>
    </rPh>
    <phoneticPr fontId="3"/>
  </si>
  <si>
    <t>排水面積</t>
    <rPh sb="0" eb="2">
      <t>ハイスイ</t>
    </rPh>
    <rPh sb="2" eb="4">
      <t>メンセキ</t>
    </rPh>
    <phoneticPr fontId="3"/>
  </si>
  <si>
    <t>管延長</t>
    <rPh sb="0" eb="1">
      <t>カン</t>
    </rPh>
    <rPh sb="1" eb="3">
      <t>エンチョウ</t>
    </rPh>
    <phoneticPr fontId="3"/>
  </si>
  <si>
    <t>人口（D)</t>
    <rPh sb="0" eb="2">
      <t>ジンコウ</t>
    </rPh>
    <phoneticPr fontId="3"/>
  </si>
  <si>
    <t>B/A</t>
    <phoneticPr fontId="3"/>
  </si>
  <si>
    <t>D/C</t>
    <phoneticPr fontId="3"/>
  </si>
  <si>
    <t>ha</t>
    <phoneticPr fontId="3"/>
  </si>
  <si>
    <t>人　</t>
    <rPh sb="0" eb="1">
      <t>ニン</t>
    </rPh>
    <phoneticPr fontId="3"/>
  </si>
  <si>
    <t>ｍ</t>
    <phoneticPr fontId="3"/>
  </si>
  <si>
    <t>ha</t>
    <phoneticPr fontId="3"/>
  </si>
  <si>
    <t>ｍ</t>
    <phoneticPr fontId="3"/>
  </si>
  <si>
    <t>（注）泉北環境整備施設組合施工分を含む。</t>
    <rPh sb="1" eb="2">
      <t>チュウ</t>
    </rPh>
    <rPh sb="3" eb="5">
      <t>センボク</t>
    </rPh>
    <rPh sb="5" eb="7">
      <t>カンキョウ</t>
    </rPh>
    <rPh sb="7" eb="9">
      <t>セイビ</t>
    </rPh>
    <rPh sb="9" eb="11">
      <t>シセツ</t>
    </rPh>
    <rPh sb="11" eb="13">
      <t>クミアイ</t>
    </rPh>
    <rPh sb="13" eb="15">
      <t>セコウ</t>
    </rPh>
    <rPh sb="15" eb="16">
      <t>ブン</t>
    </rPh>
    <rPh sb="17" eb="18">
      <t>フク</t>
    </rPh>
    <phoneticPr fontId="3"/>
  </si>
  <si>
    <t>（単位：面積㎡）</t>
    <rPh sb="1" eb="3">
      <t>タンイ</t>
    </rPh>
    <rPh sb="4" eb="6">
      <t>メンセキ</t>
    </rPh>
    <phoneticPr fontId="3"/>
  </si>
  <si>
    <t>木　　　造</t>
    <rPh sb="0" eb="1">
      <t>キ</t>
    </rPh>
    <rPh sb="4" eb="5">
      <t>ヅクリ</t>
    </rPh>
    <phoneticPr fontId="3"/>
  </si>
  <si>
    <t>鉄骨鉄筋コンクリート</t>
    <rPh sb="0" eb="2">
      <t>テッコツ</t>
    </rPh>
    <rPh sb="2" eb="4">
      <t>テッキン</t>
    </rPh>
    <phoneticPr fontId="3"/>
  </si>
  <si>
    <t>鉄筋コンクリート造</t>
    <rPh sb="0" eb="2">
      <t>テッキン</t>
    </rPh>
    <rPh sb="8" eb="9">
      <t>ゾウ</t>
    </rPh>
    <phoneticPr fontId="3"/>
  </si>
  <si>
    <t>鉄　骨　造</t>
    <rPh sb="0" eb="1">
      <t>テツ</t>
    </rPh>
    <rPh sb="2" eb="3">
      <t>ホネ</t>
    </rPh>
    <rPh sb="4" eb="5">
      <t>ゾウ</t>
    </rPh>
    <phoneticPr fontId="3"/>
  </si>
  <si>
    <t>コンクリート・ブロック造</t>
    <rPh sb="11" eb="12">
      <t>ゾウ</t>
    </rPh>
    <phoneticPr fontId="3"/>
  </si>
  <si>
    <t>そ　の　他</t>
    <rPh sb="4" eb="5">
      <t>タ</t>
    </rPh>
    <phoneticPr fontId="3"/>
  </si>
  <si>
    <t>棟数</t>
    <rPh sb="0" eb="1">
      <t>トウ</t>
    </rPh>
    <rPh sb="1" eb="2">
      <t>スウ</t>
    </rPh>
    <phoneticPr fontId="3"/>
  </si>
  <si>
    <t>床面積</t>
    <rPh sb="0" eb="3">
      <t>ユカメンセキ</t>
    </rPh>
    <phoneticPr fontId="3"/>
  </si>
  <si>
    <t>年　度</t>
    <rPh sb="0" eb="1">
      <t>トシ</t>
    </rPh>
    <rPh sb="2" eb="3">
      <t>タビ</t>
    </rPh>
    <phoneticPr fontId="3"/>
  </si>
  <si>
    <t>持　　家</t>
    <rPh sb="0" eb="1">
      <t>ジ</t>
    </rPh>
    <rPh sb="3" eb="4">
      <t>イエ</t>
    </rPh>
    <phoneticPr fontId="3"/>
  </si>
  <si>
    <t>貸　　家</t>
    <rPh sb="0" eb="1">
      <t>カシ</t>
    </rPh>
    <rPh sb="3" eb="4">
      <t>イエ</t>
    </rPh>
    <phoneticPr fontId="3"/>
  </si>
  <si>
    <t>給与住宅</t>
    <rPh sb="0" eb="2">
      <t>キュウヨ</t>
    </rPh>
    <rPh sb="2" eb="4">
      <t>ジュウタク</t>
    </rPh>
    <phoneticPr fontId="3"/>
  </si>
  <si>
    <t>分譲住宅</t>
    <rPh sb="0" eb="2">
      <t>ブンジョウ</t>
    </rPh>
    <rPh sb="2" eb="4">
      <t>ジュウタク</t>
    </rPh>
    <phoneticPr fontId="3"/>
  </si>
  <si>
    <t>戸数</t>
    <rPh sb="0" eb="2">
      <t>コスウ</t>
    </rPh>
    <phoneticPr fontId="3"/>
  </si>
  <si>
    <t>資料：建築統計年報</t>
    <rPh sb="0" eb="2">
      <t>シリョウ</t>
    </rPh>
    <rPh sb="3" eb="5">
      <t>ケンチク</t>
    </rPh>
    <rPh sb="5" eb="7">
      <t>トウケイ</t>
    </rPh>
    <rPh sb="7" eb="9">
      <t>ネンポウ</t>
    </rPh>
    <phoneticPr fontId="3"/>
  </si>
  <si>
    <t>総   数</t>
    <rPh sb="0" eb="1">
      <t>フサ</t>
    </rPh>
    <rPh sb="4" eb="5">
      <t>カズ</t>
    </rPh>
    <phoneticPr fontId="3"/>
  </si>
  <si>
    <t>ＵＲ都市機構</t>
    <rPh sb="2" eb="3">
      <t>ト</t>
    </rPh>
    <rPh sb="3" eb="4">
      <t>シ</t>
    </rPh>
    <rPh sb="4" eb="6">
      <t>キコウ</t>
    </rPh>
    <phoneticPr fontId="3"/>
  </si>
  <si>
    <t>府営住宅
管理戸数</t>
    <rPh sb="0" eb="1">
      <t>フ</t>
    </rPh>
    <rPh sb="1" eb="2">
      <t>エイ</t>
    </rPh>
    <rPh sb="2" eb="4">
      <t>ジュウタク</t>
    </rPh>
    <rPh sb="5" eb="7">
      <t>カンリ</t>
    </rPh>
    <rPh sb="7" eb="9">
      <t>コスウ</t>
    </rPh>
    <phoneticPr fontId="3"/>
  </si>
  <si>
    <t>市営住宅
管理戸数</t>
    <rPh sb="0" eb="1">
      <t>シ</t>
    </rPh>
    <rPh sb="1" eb="2">
      <t>エイ</t>
    </rPh>
    <rPh sb="2" eb="4">
      <t>ジュウタク</t>
    </rPh>
    <rPh sb="5" eb="7">
      <t>カンリ</t>
    </rPh>
    <rPh sb="7" eb="9">
      <t>コスウ</t>
    </rPh>
    <phoneticPr fontId="3"/>
  </si>
  <si>
    <t>※</t>
    <phoneticPr fontId="3"/>
  </si>
  <si>
    <t>※</t>
  </si>
  <si>
    <t>※特定公共賃貸住宅を含む。</t>
    <rPh sb="1" eb="3">
      <t>トクテイ</t>
    </rPh>
    <rPh sb="3" eb="5">
      <t>コウキョウ</t>
    </rPh>
    <rPh sb="5" eb="7">
      <t>チンタイ</t>
    </rPh>
    <rPh sb="7" eb="9">
      <t>ジュウタク</t>
    </rPh>
    <rPh sb="10" eb="11">
      <t>フク</t>
    </rPh>
    <phoneticPr fontId="3"/>
  </si>
  <si>
    <t>資料：大阪府統計年鑑</t>
    <rPh sb="0" eb="2">
      <t>シリョウ</t>
    </rPh>
    <rPh sb="3" eb="6">
      <t>オオサカフ</t>
    </rPh>
    <rPh sb="6" eb="8">
      <t>トウケイ</t>
    </rPh>
    <rPh sb="8" eb="10">
      <t>ネンカン</t>
    </rPh>
    <phoneticPr fontId="3"/>
  </si>
  <si>
    <t>５．都市公園の状況</t>
    <rPh sb="2" eb="4">
      <t>トシ</t>
    </rPh>
    <rPh sb="4" eb="6">
      <t>コウエン</t>
    </rPh>
    <rPh sb="7" eb="9">
      <t>ジョウキョウ</t>
    </rPh>
    <phoneticPr fontId="3"/>
  </si>
  <si>
    <t>住区基幹公園</t>
    <rPh sb="0" eb="1">
      <t>ジュウ</t>
    </rPh>
    <rPh sb="1" eb="2">
      <t>ク</t>
    </rPh>
    <rPh sb="2" eb="4">
      <t>キカン</t>
    </rPh>
    <rPh sb="4" eb="6">
      <t>コウエン</t>
    </rPh>
    <phoneticPr fontId="3"/>
  </si>
  <si>
    <t>都市緑地</t>
    <rPh sb="0" eb="2">
      <t>トシ</t>
    </rPh>
    <rPh sb="2" eb="4">
      <t>リョクチ</t>
    </rPh>
    <phoneticPr fontId="3"/>
  </si>
  <si>
    <t>その他の都市公園</t>
    <rPh sb="2" eb="3">
      <t>タ</t>
    </rPh>
    <rPh sb="4" eb="6">
      <t>トシ</t>
    </rPh>
    <rPh sb="6" eb="8">
      <t>コウエン</t>
    </rPh>
    <phoneticPr fontId="3"/>
  </si>
  <si>
    <t>一人当たりの
都市公園面積</t>
  </si>
  <si>
    <t>数</t>
    <rPh sb="0" eb="1">
      <t>スウ</t>
    </rPh>
    <phoneticPr fontId="3"/>
  </si>
  <si>
    <t>所</t>
    <rPh sb="0" eb="1">
      <t>ショ</t>
    </rPh>
    <phoneticPr fontId="3"/>
  </si>
  <si>
    <t>資料：都市づくり政策課</t>
    <rPh sb="0" eb="2">
      <t>シリョウ</t>
    </rPh>
    <rPh sb="3" eb="5">
      <t>トシ</t>
    </rPh>
    <rPh sb="8" eb="10">
      <t>セイサク</t>
    </rPh>
    <rPh sb="10" eb="11">
      <t>カ</t>
    </rPh>
    <phoneticPr fontId="3"/>
  </si>
  <si>
    <t>６．道路の延長及び面積</t>
    <rPh sb="2" eb="4">
      <t>ドウロ</t>
    </rPh>
    <rPh sb="5" eb="7">
      <t>エンチョウ</t>
    </rPh>
    <rPh sb="7" eb="8">
      <t>オヨ</t>
    </rPh>
    <rPh sb="9" eb="11">
      <t>メンセキ</t>
    </rPh>
    <phoneticPr fontId="3"/>
  </si>
  <si>
    <t>各年４月１日現在</t>
    <rPh sb="0" eb="2">
      <t>カクネン</t>
    </rPh>
    <rPh sb="3" eb="4">
      <t>ツキ</t>
    </rPh>
    <rPh sb="5" eb="6">
      <t>ヒ</t>
    </rPh>
    <rPh sb="6" eb="8">
      <t>ゲンザイ</t>
    </rPh>
    <phoneticPr fontId="3"/>
  </si>
  <si>
    <t>国　　道</t>
    <rPh sb="0" eb="1">
      <t>クニ</t>
    </rPh>
    <rPh sb="3" eb="4">
      <t>ミチ</t>
    </rPh>
    <phoneticPr fontId="3"/>
  </si>
  <si>
    <t>主要地方道</t>
    <rPh sb="0" eb="2">
      <t>シュヨウ</t>
    </rPh>
    <rPh sb="2" eb="4">
      <t>チホウ</t>
    </rPh>
    <rPh sb="4" eb="5">
      <t>ドウ</t>
    </rPh>
    <phoneticPr fontId="3"/>
  </si>
  <si>
    <t>一般府道</t>
    <rPh sb="0" eb="2">
      <t>イッパン</t>
    </rPh>
    <rPh sb="2" eb="3">
      <t>フ</t>
    </rPh>
    <rPh sb="3" eb="4">
      <t>ドウ</t>
    </rPh>
    <phoneticPr fontId="3"/>
  </si>
  <si>
    <t>市　　道</t>
    <rPh sb="0" eb="1">
      <t>シ</t>
    </rPh>
    <rPh sb="3" eb="4">
      <t>ミチ</t>
    </rPh>
    <phoneticPr fontId="3"/>
  </si>
  <si>
    <t>延長</t>
    <rPh sb="0" eb="2">
      <t>エンチョウ</t>
    </rPh>
    <phoneticPr fontId="3"/>
  </si>
  <si>
    <t>千㎡</t>
    <rPh sb="0" eb="1">
      <t>セン</t>
    </rPh>
    <phoneticPr fontId="3"/>
  </si>
  <si>
    <t>高等学校</t>
    <rPh sb="0" eb="2">
      <t>コウトウ</t>
    </rPh>
    <rPh sb="2" eb="4">
      <t>ガッコウ</t>
    </rPh>
    <phoneticPr fontId="3"/>
  </si>
  <si>
    <t>中学校</t>
    <rPh sb="0" eb="3">
      <t>チュウガッコウ</t>
    </rPh>
    <phoneticPr fontId="3"/>
  </si>
  <si>
    <t>小学校</t>
    <rPh sb="0" eb="3">
      <t>ショウガッコウ</t>
    </rPh>
    <phoneticPr fontId="3"/>
  </si>
  <si>
    <t>認定こども園</t>
    <rPh sb="0" eb="2">
      <t>ニンテイ</t>
    </rPh>
    <rPh sb="5" eb="6">
      <t>エン</t>
    </rPh>
    <phoneticPr fontId="3"/>
  </si>
  <si>
    <t>幼稚園</t>
    <rPh sb="0" eb="3">
      <t>ヨウチエン</t>
    </rPh>
    <phoneticPr fontId="3"/>
  </si>
  <si>
    <t>専修学校</t>
    <rPh sb="0" eb="2">
      <t>センシュウ</t>
    </rPh>
    <rPh sb="2" eb="4">
      <t>ガッコウ</t>
    </rPh>
    <phoneticPr fontId="3"/>
  </si>
  <si>
    <t>各種学校</t>
    <rPh sb="0" eb="2">
      <t>カクシュ</t>
    </rPh>
    <rPh sb="2" eb="4">
      <t>ガッコウ</t>
    </rPh>
    <phoneticPr fontId="3"/>
  </si>
  <si>
    <t>資料：学校基本調査</t>
    <rPh sb="0" eb="2">
      <t>シリョウ</t>
    </rPh>
    <rPh sb="3" eb="5">
      <t>ガッコウ</t>
    </rPh>
    <rPh sb="5" eb="7">
      <t>キホン</t>
    </rPh>
    <rPh sb="7" eb="9">
      <t>チョウサ</t>
    </rPh>
    <phoneticPr fontId="3"/>
  </si>
  <si>
    <t>２．生徒・児童数の推移</t>
    <rPh sb="2" eb="4">
      <t>セイト</t>
    </rPh>
    <rPh sb="5" eb="7">
      <t>ジドウ</t>
    </rPh>
    <rPh sb="7" eb="8">
      <t>スウ</t>
    </rPh>
    <rPh sb="9" eb="11">
      <t>スイイ</t>
    </rPh>
    <phoneticPr fontId="3"/>
  </si>
  <si>
    <t>各年５月１日現在</t>
    <rPh sb="0" eb="2">
      <t>カクネン</t>
    </rPh>
    <rPh sb="3" eb="4">
      <t>ツキ</t>
    </rPh>
    <rPh sb="5" eb="6">
      <t>ヒ</t>
    </rPh>
    <rPh sb="6" eb="8">
      <t>ゲンザイ</t>
    </rPh>
    <phoneticPr fontId="3"/>
  </si>
  <si>
    <t>認定こども園は平成27年度から集計</t>
    <rPh sb="7" eb="9">
      <t>ヘイセイ</t>
    </rPh>
    <rPh sb="11" eb="13">
      <t>ネンド</t>
    </rPh>
    <rPh sb="15" eb="17">
      <t>シュウケイ</t>
    </rPh>
    <phoneticPr fontId="3"/>
  </si>
  <si>
    <t>３．幼稚園の学級数、園児数、教職員数</t>
    <rPh sb="2" eb="5">
      <t>ヨウチエン</t>
    </rPh>
    <rPh sb="6" eb="8">
      <t>ガッキュウ</t>
    </rPh>
    <rPh sb="8" eb="9">
      <t>スウ</t>
    </rPh>
    <rPh sb="10" eb="12">
      <t>エンジ</t>
    </rPh>
    <rPh sb="12" eb="13">
      <t>スウ</t>
    </rPh>
    <rPh sb="14" eb="16">
      <t>キョウショク</t>
    </rPh>
    <rPh sb="16" eb="18">
      <t>インスウ</t>
    </rPh>
    <phoneticPr fontId="3"/>
  </si>
  <si>
    <t>年 次</t>
    <rPh sb="0" eb="1">
      <t>トシ</t>
    </rPh>
    <rPh sb="2" eb="3">
      <t>ツギ</t>
    </rPh>
    <phoneticPr fontId="3"/>
  </si>
  <si>
    <t>園数</t>
    <rPh sb="0" eb="1">
      <t>エン</t>
    </rPh>
    <rPh sb="1" eb="2">
      <t>スウ</t>
    </rPh>
    <phoneticPr fontId="3"/>
  </si>
  <si>
    <t>学級数</t>
    <rPh sb="0" eb="2">
      <t>ガッキュウ</t>
    </rPh>
    <rPh sb="2" eb="3">
      <t>スウ</t>
    </rPh>
    <phoneticPr fontId="3"/>
  </si>
  <si>
    <t>園　　　　　児　　　　　数</t>
    <rPh sb="0" eb="1">
      <t>エン</t>
    </rPh>
    <rPh sb="6" eb="7">
      <t>コ</t>
    </rPh>
    <rPh sb="12" eb="13">
      <t>スウ</t>
    </rPh>
    <phoneticPr fontId="3"/>
  </si>
  <si>
    <t>教員数</t>
    <rPh sb="0" eb="2">
      <t>キョウイン</t>
    </rPh>
    <rPh sb="2" eb="3">
      <t>スウ</t>
    </rPh>
    <phoneticPr fontId="3"/>
  </si>
  <si>
    <t>職員数</t>
    <rPh sb="0" eb="2">
      <t>ショクイン</t>
    </rPh>
    <rPh sb="2" eb="3">
      <t>スウ</t>
    </rPh>
    <phoneticPr fontId="3"/>
  </si>
  <si>
    <t>１学級当たり</t>
    <rPh sb="1" eb="3">
      <t>ガッキュウ</t>
    </rPh>
    <rPh sb="3" eb="4">
      <t>ア</t>
    </rPh>
    <phoneticPr fontId="3"/>
  </si>
  <si>
    <t>３歳児</t>
    <rPh sb="1" eb="3">
      <t>サイジ</t>
    </rPh>
    <phoneticPr fontId="3"/>
  </si>
  <si>
    <t>４歳児</t>
    <rPh sb="1" eb="3">
      <t>サイジ</t>
    </rPh>
    <phoneticPr fontId="3"/>
  </si>
  <si>
    <t>５歳児</t>
    <rPh sb="1" eb="3">
      <t>サイジ</t>
    </rPh>
    <phoneticPr fontId="3"/>
  </si>
  <si>
    <t>（本務者）</t>
    <rPh sb="1" eb="3">
      <t>ホンム</t>
    </rPh>
    <rPh sb="3" eb="4">
      <t>シャ</t>
    </rPh>
    <phoneticPr fontId="3"/>
  </si>
  <si>
    <t>平均園児数</t>
    <rPh sb="0" eb="2">
      <t>ヘイキン</t>
    </rPh>
    <rPh sb="2" eb="4">
      <t>エンジ</t>
    </rPh>
    <rPh sb="4" eb="5">
      <t>スウ</t>
    </rPh>
    <phoneticPr fontId="3"/>
  </si>
  <si>
    <t>４．認定こども園の学級数、児童数、教職員数</t>
    <rPh sb="2" eb="4">
      <t>ニンテイ</t>
    </rPh>
    <rPh sb="7" eb="8">
      <t>エン</t>
    </rPh>
    <rPh sb="9" eb="11">
      <t>ガッキュウ</t>
    </rPh>
    <rPh sb="11" eb="12">
      <t>スウ</t>
    </rPh>
    <rPh sb="13" eb="15">
      <t>ジドウ</t>
    </rPh>
    <rPh sb="15" eb="16">
      <t>スウ</t>
    </rPh>
    <rPh sb="17" eb="19">
      <t>キョウショク</t>
    </rPh>
    <rPh sb="19" eb="21">
      <t>インスウ</t>
    </rPh>
    <phoneticPr fontId="3"/>
  </si>
  <si>
    <t>学校数</t>
    <rPh sb="0" eb="2">
      <t>ガッコウ</t>
    </rPh>
    <rPh sb="2" eb="3">
      <t>スウ</t>
    </rPh>
    <phoneticPr fontId="3"/>
  </si>
  <si>
    <t>児　　　　　　　　　　　　童　　　　　　　　　　　　数</t>
    <rPh sb="0" eb="1">
      <t>ジ</t>
    </rPh>
    <rPh sb="13" eb="14">
      <t>ワラベ</t>
    </rPh>
    <rPh sb="26" eb="27">
      <t>スウ</t>
    </rPh>
    <phoneticPr fontId="3"/>
  </si>
  <si>
    <t>０歳児</t>
    <rPh sb="1" eb="3">
      <t>サイジ</t>
    </rPh>
    <phoneticPr fontId="3"/>
  </si>
  <si>
    <t>１歳児</t>
    <rPh sb="1" eb="3">
      <t>サイジ</t>
    </rPh>
    <phoneticPr fontId="3"/>
  </si>
  <si>
    <t>２歳児</t>
    <rPh sb="1" eb="3">
      <t>サイジ</t>
    </rPh>
    <phoneticPr fontId="3"/>
  </si>
  <si>
    <t>１学年</t>
    <rPh sb="1" eb="3">
      <t>ガクネン</t>
    </rPh>
    <phoneticPr fontId="3"/>
  </si>
  <si>
    <t>２学年</t>
    <rPh sb="1" eb="3">
      <t>ガクネン</t>
    </rPh>
    <phoneticPr fontId="3"/>
  </si>
  <si>
    <t>３学年</t>
    <rPh sb="1" eb="3">
      <t>ガクネン</t>
    </rPh>
    <phoneticPr fontId="3"/>
  </si>
  <si>
    <t>４学年</t>
    <rPh sb="1" eb="3">
      <t>ガクネン</t>
    </rPh>
    <phoneticPr fontId="3"/>
  </si>
  <si>
    <t>５学年</t>
    <rPh sb="1" eb="3">
      <t>ガクネン</t>
    </rPh>
    <phoneticPr fontId="3"/>
  </si>
  <si>
    <t>６学年</t>
    <rPh sb="1" eb="3">
      <t>ガクネン</t>
    </rPh>
    <phoneticPr fontId="3"/>
  </si>
  <si>
    <t>６．中学校の学級数、生徒数、教職員数</t>
    <rPh sb="2" eb="5">
      <t>チュウガッコウ</t>
    </rPh>
    <rPh sb="6" eb="8">
      <t>ガッキュウ</t>
    </rPh>
    <rPh sb="8" eb="9">
      <t>スウ</t>
    </rPh>
    <rPh sb="10" eb="13">
      <t>セイトスウ</t>
    </rPh>
    <rPh sb="14" eb="16">
      <t>キョウショク</t>
    </rPh>
    <rPh sb="16" eb="18">
      <t>インスウ</t>
    </rPh>
    <phoneticPr fontId="3"/>
  </si>
  <si>
    <t>生　　　　　　　　徒　　　　　　　　数</t>
    <rPh sb="0" eb="1">
      <t>ショウ</t>
    </rPh>
    <rPh sb="9" eb="10">
      <t>タダ</t>
    </rPh>
    <rPh sb="18" eb="19">
      <t>カズ</t>
    </rPh>
    <phoneticPr fontId="3"/>
  </si>
  <si>
    <t>７．中学校の進路別卒業者数</t>
    <rPh sb="2" eb="5">
      <t>チュウガッコウ</t>
    </rPh>
    <rPh sb="6" eb="8">
      <t>シンロ</t>
    </rPh>
    <rPh sb="8" eb="9">
      <t>ベツ</t>
    </rPh>
    <rPh sb="9" eb="12">
      <t>ソツギョウシャ</t>
    </rPh>
    <rPh sb="12" eb="13">
      <t>スウ</t>
    </rPh>
    <phoneticPr fontId="3"/>
  </si>
  <si>
    <t>卒業者数</t>
    <rPh sb="0" eb="1">
      <t>ソツ</t>
    </rPh>
    <rPh sb="1" eb="4">
      <t>ギョウシャスウ</t>
    </rPh>
    <phoneticPr fontId="3"/>
  </si>
  <si>
    <t>卒　　　　　　　　　　　　　　　業　　　　　　　　　　　　　　　者</t>
    <rPh sb="0" eb="1">
      <t>ソツ</t>
    </rPh>
    <rPh sb="16" eb="17">
      <t>ギョウ</t>
    </rPh>
    <rPh sb="32" eb="33">
      <t>モノ</t>
    </rPh>
    <phoneticPr fontId="3"/>
  </si>
  <si>
    <t>（再掲）</t>
    <rPh sb="1" eb="3">
      <t>サイケイ</t>
    </rPh>
    <phoneticPr fontId="3"/>
  </si>
  <si>
    <t>進学率</t>
    <rPh sb="0" eb="2">
      <t>シンガク</t>
    </rPh>
    <rPh sb="2" eb="3">
      <t>リツ</t>
    </rPh>
    <phoneticPr fontId="3"/>
  </si>
  <si>
    <t>進学者</t>
    <rPh sb="0" eb="3">
      <t>シンガクシャ</t>
    </rPh>
    <phoneticPr fontId="3"/>
  </si>
  <si>
    <t>専修学校等入学者</t>
    <rPh sb="0" eb="2">
      <t>センシュウ</t>
    </rPh>
    <rPh sb="2" eb="4">
      <t>ガッコウ</t>
    </rPh>
    <rPh sb="4" eb="5">
      <t>トウ</t>
    </rPh>
    <rPh sb="5" eb="8">
      <t>ニュウガクシャ</t>
    </rPh>
    <phoneticPr fontId="3"/>
  </si>
  <si>
    <t>就職者</t>
    <rPh sb="0" eb="2">
      <t>シュウショク</t>
    </rPh>
    <rPh sb="2" eb="3">
      <t>シャ</t>
    </rPh>
    <phoneticPr fontId="3"/>
  </si>
  <si>
    <t>左記以外の者</t>
    <rPh sb="0" eb="2">
      <t>サキ</t>
    </rPh>
    <rPh sb="2" eb="4">
      <t>イガイ</t>
    </rPh>
    <rPh sb="5" eb="6">
      <t>モノ</t>
    </rPh>
    <phoneticPr fontId="3"/>
  </si>
  <si>
    <t>死亡・不詳</t>
    <rPh sb="0" eb="2">
      <t>シボウ</t>
    </rPh>
    <rPh sb="3" eb="5">
      <t>フショウ</t>
    </rPh>
    <phoneticPr fontId="3"/>
  </si>
  <si>
    <t>進学者及び専修学校等入学者のうち就職している者</t>
    <rPh sb="0" eb="3">
      <t>シンガクシャ</t>
    </rPh>
    <rPh sb="3" eb="4">
      <t>オヨ</t>
    </rPh>
    <rPh sb="5" eb="7">
      <t>センシュウ</t>
    </rPh>
    <phoneticPr fontId="3"/>
  </si>
  <si>
    <t>８．児童・生徒の年齢別、男女別、体格の平均値</t>
    <rPh sb="2" eb="4">
      <t>ジドウ</t>
    </rPh>
    <rPh sb="5" eb="7">
      <t>セイト</t>
    </rPh>
    <rPh sb="8" eb="10">
      <t>ネンレイ</t>
    </rPh>
    <rPh sb="10" eb="11">
      <t>ベツ</t>
    </rPh>
    <rPh sb="12" eb="14">
      <t>ダンジョ</t>
    </rPh>
    <rPh sb="14" eb="15">
      <t>ベツ</t>
    </rPh>
    <rPh sb="16" eb="18">
      <t>タイカク</t>
    </rPh>
    <rPh sb="19" eb="22">
      <t>ヘイキンチ</t>
    </rPh>
    <phoneticPr fontId="3"/>
  </si>
  <si>
    <t>区　　　　　分</t>
    <rPh sb="0" eb="1">
      <t>ク</t>
    </rPh>
    <rPh sb="6" eb="7">
      <t>ブン</t>
    </rPh>
    <phoneticPr fontId="3"/>
  </si>
  <si>
    <t>６　　歳</t>
    <rPh sb="3" eb="4">
      <t>サイ</t>
    </rPh>
    <phoneticPr fontId="3"/>
  </si>
  <si>
    <t>７　　歳</t>
    <rPh sb="3" eb="4">
      <t>サイ</t>
    </rPh>
    <phoneticPr fontId="3"/>
  </si>
  <si>
    <t>８　　歳</t>
    <rPh sb="3" eb="4">
      <t>サイ</t>
    </rPh>
    <phoneticPr fontId="3"/>
  </si>
  <si>
    <t>９　　歳</t>
    <rPh sb="3" eb="4">
      <t>サイ</t>
    </rPh>
    <phoneticPr fontId="3"/>
  </si>
  <si>
    <t>１０　　歳</t>
    <rPh sb="4" eb="5">
      <t>サイ</t>
    </rPh>
    <phoneticPr fontId="3"/>
  </si>
  <si>
    <t>１１　　歳</t>
    <rPh sb="4" eb="5">
      <t>サイ</t>
    </rPh>
    <phoneticPr fontId="3"/>
  </si>
  <si>
    <t>１２　　歳</t>
    <rPh sb="4" eb="5">
      <t>サイ</t>
    </rPh>
    <phoneticPr fontId="3"/>
  </si>
  <si>
    <t>１３　　歳</t>
    <rPh sb="4" eb="5">
      <t>サイ</t>
    </rPh>
    <phoneticPr fontId="3"/>
  </si>
  <si>
    <t>１４　　歳</t>
    <rPh sb="4" eb="5">
      <t>サイ</t>
    </rPh>
    <phoneticPr fontId="3"/>
  </si>
  <si>
    <t>市平均</t>
    <rPh sb="0" eb="1">
      <t>シ</t>
    </rPh>
    <rPh sb="1" eb="3">
      <t>ヘイキン</t>
    </rPh>
    <phoneticPr fontId="3"/>
  </si>
  <si>
    <t>身　長</t>
    <rPh sb="0" eb="1">
      <t>ミ</t>
    </rPh>
    <rPh sb="2" eb="3">
      <t>チョウ</t>
    </rPh>
    <phoneticPr fontId="3"/>
  </si>
  <si>
    <t>府平均</t>
    <rPh sb="0" eb="1">
      <t>フ</t>
    </rPh>
    <rPh sb="1" eb="3">
      <t>ヘイキン</t>
    </rPh>
    <phoneticPr fontId="3"/>
  </si>
  <si>
    <t>（ｃｍ）</t>
    <phoneticPr fontId="3"/>
  </si>
  <si>
    <t>全国平均</t>
    <rPh sb="0" eb="2">
      <t>ゼンコク</t>
    </rPh>
    <rPh sb="2" eb="4">
      <t>ヘイキン</t>
    </rPh>
    <phoneticPr fontId="3"/>
  </si>
  <si>
    <t>体　重</t>
    <rPh sb="0" eb="1">
      <t>カラダ</t>
    </rPh>
    <rPh sb="2" eb="3">
      <t>ジュウ</t>
    </rPh>
    <phoneticPr fontId="3"/>
  </si>
  <si>
    <t>資料：学校保健統計調査</t>
    <rPh sb="0" eb="2">
      <t>シリョウ</t>
    </rPh>
    <rPh sb="3" eb="5">
      <t>ガッコウ</t>
    </rPh>
    <rPh sb="5" eb="7">
      <t>ホケン</t>
    </rPh>
    <rPh sb="7" eb="9">
      <t>トウケイ</t>
    </rPh>
    <rPh sb="9" eb="11">
      <t>チョウサ</t>
    </rPh>
    <phoneticPr fontId="3"/>
  </si>
  <si>
    <t>区　分</t>
    <rPh sb="0" eb="1">
      <t>ク</t>
    </rPh>
    <rPh sb="2" eb="3">
      <t>ブン</t>
    </rPh>
    <phoneticPr fontId="3"/>
  </si>
  <si>
    <t>戎</t>
    <rPh sb="0" eb="1">
      <t>エビス</t>
    </rPh>
    <phoneticPr fontId="3"/>
  </si>
  <si>
    <t>旭</t>
    <rPh sb="0" eb="1">
      <t>アサヒ</t>
    </rPh>
    <phoneticPr fontId="3"/>
  </si>
  <si>
    <t>穴師</t>
    <rPh sb="0" eb="1">
      <t>アナ</t>
    </rPh>
    <rPh sb="1" eb="2">
      <t>シ</t>
    </rPh>
    <phoneticPr fontId="3"/>
  </si>
  <si>
    <t>上條</t>
    <rPh sb="0" eb="2">
      <t>カミジョウ</t>
    </rPh>
    <phoneticPr fontId="3"/>
  </si>
  <si>
    <t>浜</t>
    <rPh sb="0" eb="1">
      <t>ハマ</t>
    </rPh>
    <phoneticPr fontId="3"/>
  </si>
  <si>
    <t>条東</t>
    <rPh sb="0" eb="1">
      <t>ジョウ</t>
    </rPh>
    <rPh sb="1" eb="2">
      <t>トウ</t>
    </rPh>
    <phoneticPr fontId="3"/>
  </si>
  <si>
    <t>条南</t>
    <rPh sb="0" eb="1">
      <t>ジョウ</t>
    </rPh>
    <rPh sb="1" eb="2">
      <t>ナン</t>
    </rPh>
    <phoneticPr fontId="3"/>
  </si>
  <si>
    <t>楠</t>
    <rPh sb="0" eb="1">
      <t>クスノキ</t>
    </rPh>
    <phoneticPr fontId="3"/>
  </si>
  <si>
    <t>１年</t>
    <rPh sb="1" eb="2">
      <t>ネン</t>
    </rPh>
    <phoneticPr fontId="3"/>
  </si>
  <si>
    <t>２年</t>
    <rPh sb="1" eb="2">
      <t>ネン</t>
    </rPh>
    <phoneticPr fontId="3"/>
  </si>
  <si>
    <t>３年</t>
    <rPh sb="1" eb="2">
      <t>ネン</t>
    </rPh>
    <phoneticPr fontId="3"/>
  </si>
  <si>
    <t>４年</t>
    <rPh sb="1" eb="2">
      <t>ネン</t>
    </rPh>
    <phoneticPr fontId="3"/>
  </si>
  <si>
    <t>５年</t>
    <rPh sb="1" eb="2">
      <t>ネン</t>
    </rPh>
    <phoneticPr fontId="3"/>
  </si>
  <si>
    <t>資料：教育委員会事務局</t>
    <rPh sb="0" eb="2">
      <t>シリョウ</t>
    </rPh>
    <rPh sb="3" eb="5">
      <t>キョウイク</t>
    </rPh>
    <rPh sb="5" eb="8">
      <t>イインカイ</t>
    </rPh>
    <rPh sb="8" eb="11">
      <t>ジムキョク</t>
    </rPh>
    <phoneticPr fontId="3"/>
  </si>
  <si>
    <t>１０．小学校における転入・転出状況</t>
    <rPh sb="3" eb="6">
      <t>ショウガッコウ</t>
    </rPh>
    <rPh sb="10" eb="12">
      <t>テンニュウ</t>
    </rPh>
    <rPh sb="13" eb="15">
      <t>テンシュツ</t>
    </rPh>
    <rPh sb="15" eb="17">
      <t>ジョウキョウ</t>
    </rPh>
    <phoneticPr fontId="3"/>
  </si>
  <si>
    <t>１１．中学校別生徒数</t>
    <rPh sb="3" eb="6">
      <t>チュウガッコウ</t>
    </rPh>
    <rPh sb="6" eb="7">
      <t>ベツ</t>
    </rPh>
    <rPh sb="7" eb="10">
      <t>セイトスウ</t>
    </rPh>
    <phoneticPr fontId="3"/>
  </si>
  <si>
    <t>東陽中学校</t>
    <rPh sb="0" eb="2">
      <t>トウヨウ</t>
    </rPh>
    <rPh sb="2" eb="5">
      <t>チュウガッコウ</t>
    </rPh>
    <phoneticPr fontId="3"/>
  </si>
  <si>
    <t>誠風中学校</t>
    <rPh sb="0" eb="1">
      <t>セイ</t>
    </rPh>
    <rPh sb="1" eb="2">
      <t>フウ</t>
    </rPh>
    <rPh sb="2" eb="5">
      <t>チュウガッコウ</t>
    </rPh>
    <phoneticPr fontId="3"/>
  </si>
  <si>
    <t>小津中学校</t>
    <rPh sb="0" eb="2">
      <t>オヅ</t>
    </rPh>
    <rPh sb="2" eb="5">
      <t>チュウガッコウ</t>
    </rPh>
    <phoneticPr fontId="3"/>
  </si>
  <si>
    <t>１２．中学校における転入・転出状況</t>
    <rPh sb="3" eb="6">
      <t>チュウガッコウ</t>
    </rPh>
    <rPh sb="10" eb="12">
      <t>テンニュウ</t>
    </rPh>
    <rPh sb="13" eb="15">
      <t>テンシュツ</t>
    </rPh>
    <rPh sb="15" eb="17">
      <t>ジョウキョウ</t>
    </rPh>
    <phoneticPr fontId="3"/>
  </si>
  <si>
    <t>１３．幼稚園・認定こども園別園児数</t>
    <rPh sb="3" eb="6">
      <t>ヨウチエン</t>
    </rPh>
    <rPh sb="7" eb="9">
      <t>ニンテイ</t>
    </rPh>
    <rPh sb="12" eb="13">
      <t>エン</t>
    </rPh>
    <rPh sb="13" eb="14">
      <t>ベツ</t>
    </rPh>
    <rPh sb="14" eb="16">
      <t>エンジ</t>
    </rPh>
    <rPh sb="16" eb="17">
      <t>カズ</t>
    </rPh>
    <phoneticPr fontId="3"/>
  </si>
  <si>
    <t>えびす</t>
    <phoneticPr fontId="3"/>
  </si>
  <si>
    <t>かみじょう</t>
    <phoneticPr fontId="3"/>
  </si>
  <si>
    <t>くすのき</t>
    <phoneticPr fontId="3"/>
  </si>
  <si>
    <t>資料：こども育成課</t>
    <rPh sb="0" eb="2">
      <t>シリョウ</t>
    </rPh>
    <rPh sb="6" eb="8">
      <t>イクセイ</t>
    </rPh>
    <rPh sb="8" eb="9">
      <t>カ</t>
    </rPh>
    <phoneticPr fontId="3"/>
  </si>
  <si>
    <t>１．勤労青少年ホーム利用状況</t>
    <rPh sb="2" eb="4">
      <t>キンロウ</t>
    </rPh>
    <rPh sb="4" eb="7">
      <t>セイショウネン</t>
    </rPh>
    <rPh sb="10" eb="12">
      <t>リヨウ</t>
    </rPh>
    <rPh sb="12" eb="14">
      <t>ジョウキョウ</t>
    </rPh>
    <phoneticPr fontId="3"/>
  </si>
  <si>
    <t>年　　　　次</t>
    <rPh sb="0" eb="1">
      <t>トシ</t>
    </rPh>
    <rPh sb="5" eb="6">
      <t>ツギ</t>
    </rPh>
    <phoneticPr fontId="3"/>
  </si>
  <si>
    <t>軽運動室
集会室兼</t>
    <rPh sb="0" eb="1">
      <t>ケイ</t>
    </rPh>
    <rPh sb="1" eb="3">
      <t>ウンドウ</t>
    </rPh>
    <rPh sb="3" eb="4">
      <t>シツ</t>
    </rPh>
    <rPh sb="5" eb="8">
      <t>シュウカイシツ</t>
    </rPh>
    <rPh sb="8" eb="9">
      <t>ケン</t>
    </rPh>
    <phoneticPr fontId="3"/>
  </si>
  <si>
    <t>会議室</t>
    <rPh sb="0" eb="3">
      <t>カイギシツ</t>
    </rPh>
    <phoneticPr fontId="3"/>
  </si>
  <si>
    <t>音楽室</t>
    <rPh sb="0" eb="3">
      <t>オンガクシツ</t>
    </rPh>
    <phoneticPr fontId="3"/>
  </si>
  <si>
    <t>和室</t>
    <rPh sb="0" eb="2">
      <t>ワシツ</t>
    </rPh>
    <phoneticPr fontId="3"/>
  </si>
  <si>
    <t>講習室１</t>
    <rPh sb="0" eb="2">
      <t>コウシュウ</t>
    </rPh>
    <rPh sb="2" eb="3">
      <t>シツ</t>
    </rPh>
    <phoneticPr fontId="3"/>
  </si>
  <si>
    <t>講習室２</t>
    <rPh sb="0" eb="2">
      <t>コウシュウ</t>
    </rPh>
    <rPh sb="2" eb="3">
      <t>シツ</t>
    </rPh>
    <phoneticPr fontId="3"/>
  </si>
  <si>
    <t>料理講習室</t>
    <rPh sb="0" eb="2">
      <t>リョウリ</t>
    </rPh>
    <rPh sb="2" eb="4">
      <t>コウシュウ</t>
    </rPh>
    <rPh sb="4" eb="5">
      <t>シツ</t>
    </rPh>
    <phoneticPr fontId="3"/>
  </si>
  <si>
    <t>娯楽談話室</t>
    <rPh sb="0" eb="2">
      <t>ゴラク</t>
    </rPh>
    <rPh sb="2" eb="5">
      <t>ダンワシツ</t>
    </rPh>
    <phoneticPr fontId="3"/>
  </si>
  <si>
    <t>利用回数</t>
    <rPh sb="0" eb="2">
      <t>リヨウ</t>
    </rPh>
    <rPh sb="2" eb="4">
      <t>カイスウ</t>
    </rPh>
    <phoneticPr fontId="3"/>
  </si>
  <si>
    <t>利用人数</t>
    <rPh sb="0" eb="2">
      <t>リヨウ</t>
    </rPh>
    <rPh sb="2" eb="4">
      <t>ニンズウ</t>
    </rPh>
    <phoneticPr fontId="3"/>
  </si>
  <si>
    <t>令和　元年度</t>
    <rPh sb="0" eb="1">
      <t>レイ</t>
    </rPh>
    <rPh sb="1" eb="2">
      <t>ワ</t>
    </rPh>
    <rPh sb="3" eb="4">
      <t>ガン</t>
    </rPh>
    <rPh sb="4" eb="6">
      <t>ネンド</t>
    </rPh>
    <phoneticPr fontId="3"/>
  </si>
  <si>
    <t>資料：勤労青少年ホーム</t>
    <rPh sb="0" eb="2">
      <t>シリョウ</t>
    </rPh>
    <phoneticPr fontId="3"/>
  </si>
  <si>
    <t>２．図書館利用状況</t>
    <rPh sb="2" eb="5">
      <t>トショカン</t>
    </rPh>
    <rPh sb="5" eb="7">
      <t>リヨウ</t>
    </rPh>
    <rPh sb="7" eb="9">
      <t>ジョウキョウ</t>
    </rPh>
    <phoneticPr fontId="3"/>
  </si>
  <si>
    <t>個　人　貸　出　延　人　数</t>
    <rPh sb="0" eb="1">
      <t>コ</t>
    </rPh>
    <rPh sb="2" eb="3">
      <t>ヒト</t>
    </rPh>
    <rPh sb="4" eb="5">
      <t>カシ</t>
    </rPh>
    <rPh sb="6" eb="7">
      <t>デ</t>
    </rPh>
    <rPh sb="8" eb="9">
      <t>ノ</t>
    </rPh>
    <rPh sb="10" eb="11">
      <t>ヒト</t>
    </rPh>
    <rPh sb="12" eb="13">
      <t>カズ</t>
    </rPh>
    <phoneticPr fontId="3"/>
  </si>
  <si>
    <t>個人貸出</t>
    <rPh sb="0" eb="2">
      <t>コジン</t>
    </rPh>
    <rPh sb="2" eb="4">
      <t>カシダシ</t>
    </rPh>
    <phoneticPr fontId="3"/>
  </si>
  <si>
    <t>　利　用　登　録　者　数　（実）</t>
    <rPh sb="1" eb="2">
      <t>リ</t>
    </rPh>
    <rPh sb="3" eb="4">
      <t>ヨウ</t>
    </rPh>
    <rPh sb="5" eb="6">
      <t>ノボル</t>
    </rPh>
    <rPh sb="7" eb="8">
      <t>ロク</t>
    </rPh>
    <rPh sb="9" eb="10">
      <t>シャ</t>
    </rPh>
    <rPh sb="11" eb="12">
      <t>スウ</t>
    </rPh>
    <rPh sb="14" eb="15">
      <t>ジツ</t>
    </rPh>
    <phoneticPr fontId="3"/>
  </si>
  <si>
    <t>一　　般</t>
    <rPh sb="0" eb="1">
      <t>イチ</t>
    </rPh>
    <rPh sb="3" eb="4">
      <t>バン</t>
    </rPh>
    <phoneticPr fontId="3"/>
  </si>
  <si>
    <t>児童生徒</t>
    <rPh sb="0" eb="2">
      <t>ジドウ</t>
    </rPh>
    <rPh sb="2" eb="4">
      <t>セイト</t>
    </rPh>
    <phoneticPr fontId="3"/>
  </si>
  <si>
    <t>冊　　数</t>
    <rPh sb="0" eb="1">
      <t>サツ</t>
    </rPh>
    <rPh sb="3" eb="4">
      <t>カズ</t>
    </rPh>
    <phoneticPr fontId="3"/>
  </si>
  <si>
    <t>資料：市立図書館</t>
    <rPh sb="0" eb="2">
      <t>シリョウ</t>
    </rPh>
    <rPh sb="3" eb="5">
      <t>シリツ</t>
    </rPh>
    <rPh sb="5" eb="8">
      <t>トショカン</t>
    </rPh>
    <phoneticPr fontId="3"/>
  </si>
  <si>
    <t>３．蔵書冊数</t>
    <rPh sb="2" eb="4">
      <t>ゾウショ</t>
    </rPh>
    <rPh sb="4" eb="6">
      <t>サッスウ</t>
    </rPh>
    <phoneticPr fontId="3"/>
  </si>
  <si>
    <t>総記</t>
    <rPh sb="0" eb="2">
      <t>ソウキ</t>
    </rPh>
    <phoneticPr fontId="3"/>
  </si>
  <si>
    <t>社会
科学</t>
    <rPh sb="0" eb="2">
      <t>シャカイ</t>
    </rPh>
    <rPh sb="3" eb="5">
      <t>カガク</t>
    </rPh>
    <phoneticPr fontId="3"/>
  </si>
  <si>
    <t>自然
科学</t>
    <rPh sb="0" eb="2">
      <t>シゼン</t>
    </rPh>
    <rPh sb="3" eb="5">
      <t>カガク</t>
    </rPh>
    <phoneticPr fontId="3"/>
  </si>
  <si>
    <t>産業</t>
    <rPh sb="0" eb="2">
      <t>サンギョウ</t>
    </rPh>
    <phoneticPr fontId="3"/>
  </si>
  <si>
    <t>芸術</t>
    <rPh sb="0" eb="2">
      <t>ゲイジュツ</t>
    </rPh>
    <phoneticPr fontId="3"/>
  </si>
  <si>
    <t>文学</t>
    <rPh sb="0" eb="2">
      <t>ブンガク</t>
    </rPh>
    <phoneticPr fontId="3"/>
  </si>
  <si>
    <t>４．北公民館利用状況</t>
    <rPh sb="2" eb="3">
      <t>キタ</t>
    </rPh>
    <rPh sb="3" eb="6">
      <t>コウミンカン</t>
    </rPh>
    <rPh sb="6" eb="8">
      <t>リヨウ</t>
    </rPh>
    <rPh sb="8" eb="10">
      <t>ジョウキョウ</t>
    </rPh>
    <phoneticPr fontId="3"/>
  </si>
  <si>
    <t>全館</t>
    <rPh sb="0" eb="2">
      <t>ゼンカン</t>
    </rPh>
    <phoneticPr fontId="3"/>
  </si>
  <si>
    <t>児童室</t>
    <rPh sb="0" eb="3">
      <t>ジドウシツ</t>
    </rPh>
    <phoneticPr fontId="3"/>
  </si>
  <si>
    <t>大会議室</t>
    <rPh sb="0" eb="4">
      <t>ダイカイギシツ</t>
    </rPh>
    <phoneticPr fontId="3"/>
  </si>
  <si>
    <t>ヘルストロン</t>
    <phoneticPr fontId="3"/>
  </si>
  <si>
    <t>第１研修室</t>
    <rPh sb="0" eb="1">
      <t>ダイ</t>
    </rPh>
    <rPh sb="2" eb="5">
      <t>ケンシュウシツ</t>
    </rPh>
    <phoneticPr fontId="3"/>
  </si>
  <si>
    <t>第２研修室</t>
    <rPh sb="0" eb="1">
      <t>ダイ</t>
    </rPh>
    <rPh sb="2" eb="5">
      <t>ケンシュウシツ</t>
    </rPh>
    <phoneticPr fontId="3"/>
  </si>
  <si>
    <t>実習室</t>
    <rPh sb="0" eb="2">
      <t>ジッシュウ</t>
    </rPh>
    <rPh sb="2" eb="3">
      <t>シツ</t>
    </rPh>
    <phoneticPr fontId="3"/>
  </si>
  <si>
    <t>グループ室</t>
    <rPh sb="4" eb="5">
      <t>シツ</t>
    </rPh>
    <phoneticPr fontId="3"/>
  </si>
  <si>
    <t>茶室</t>
    <rPh sb="0" eb="2">
      <t>チャシツ</t>
    </rPh>
    <phoneticPr fontId="3"/>
  </si>
  <si>
    <t>講堂兼体育館</t>
    <rPh sb="0" eb="2">
      <t>コウドウ</t>
    </rPh>
    <rPh sb="2" eb="3">
      <t>ケン</t>
    </rPh>
    <rPh sb="3" eb="6">
      <t>タイイクカン</t>
    </rPh>
    <phoneticPr fontId="3"/>
  </si>
  <si>
    <t>娯楽懇談室</t>
    <rPh sb="0" eb="2">
      <t>ゴラク</t>
    </rPh>
    <rPh sb="2" eb="4">
      <t>コンダン</t>
    </rPh>
    <rPh sb="4" eb="5">
      <t>シツ</t>
    </rPh>
    <phoneticPr fontId="3"/>
  </si>
  <si>
    <t>図書室</t>
    <rPh sb="0" eb="3">
      <t>トショシツ</t>
    </rPh>
    <phoneticPr fontId="3"/>
  </si>
  <si>
    <t>軽運動室</t>
    <rPh sb="0" eb="1">
      <t>ケイ</t>
    </rPh>
    <rPh sb="1" eb="3">
      <t>ウンドウ</t>
    </rPh>
    <rPh sb="3" eb="4">
      <t>シツ</t>
    </rPh>
    <phoneticPr fontId="3"/>
  </si>
  <si>
    <t>資料：北公民館</t>
    <rPh sb="0" eb="2">
      <t>シリョウ</t>
    </rPh>
    <phoneticPr fontId="3"/>
  </si>
  <si>
    <t>５．南公民館利用状況</t>
    <rPh sb="2" eb="3">
      <t>ミナミ</t>
    </rPh>
    <rPh sb="3" eb="6">
      <t>コウミンカン</t>
    </rPh>
    <rPh sb="6" eb="8">
      <t>リヨウ</t>
    </rPh>
    <rPh sb="8" eb="10">
      <t>ジョウキョウ</t>
    </rPh>
    <phoneticPr fontId="3"/>
  </si>
  <si>
    <t>小会議室</t>
    <rPh sb="0" eb="1">
      <t>ショウ</t>
    </rPh>
    <rPh sb="1" eb="4">
      <t>カイギシツ</t>
    </rPh>
    <phoneticPr fontId="3"/>
  </si>
  <si>
    <t>講習室</t>
    <rPh sb="0" eb="2">
      <t>コウシュウ</t>
    </rPh>
    <rPh sb="2" eb="3">
      <t>シツ</t>
    </rPh>
    <phoneticPr fontId="3"/>
  </si>
  <si>
    <t>工芸室</t>
    <rPh sb="0" eb="2">
      <t>コウゲイ</t>
    </rPh>
    <rPh sb="2" eb="3">
      <t>シツ</t>
    </rPh>
    <phoneticPr fontId="3"/>
  </si>
  <si>
    <t>視聴覚実習室</t>
    <rPh sb="0" eb="3">
      <t>シチョウカク</t>
    </rPh>
    <rPh sb="3" eb="5">
      <t>ジッシュウ</t>
    </rPh>
    <rPh sb="5" eb="6">
      <t>シツ</t>
    </rPh>
    <phoneticPr fontId="3"/>
  </si>
  <si>
    <t>料理室</t>
    <rPh sb="0" eb="2">
      <t>リョウリ</t>
    </rPh>
    <rPh sb="2" eb="3">
      <t>シツ</t>
    </rPh>
    <phoneticPr fontId="3"/>
  </si>
  <si>
    <t>大音楽室</t>
    <rPh sb="0" eb="1">
      <t>ダイ</t>
    </rPh>
    <rPh sb="1" eb="4">
      <t>オンガクシツ</t>
    </rPh>
    <phoneticPr fontId="3"/>
  </si>
  <si>
    <t>第２研修室
第１研修室</t>
    <rPh sb="0" eb="1">
      <t>ダイ</t>
    </rPh>
    <rPh sb="2" eb="5">
      <t>ケンシュウシツ</t>
    </rPh>
    <phoneticPr fontId="3"/>
  </si>
  <si>
    <t>第３研修室</t>
    <rPh sb="0" eb="1">
      <t>ダイ</t>
    </rPh>
    <rPh sb="2" eb="5">
      <t>ケンシュウシツ</t>
    </rPh>
    <phoneticPr fontId="3"/>
  </si>
  <si>
    <t>第４研修室</t>
    <rPh sb="0" eb="1">
      <t>ダイ</t>
    </rPh>
    <rPh sb="2" eb="5">
      <t>ケンシュウシツ</t>
    </rPh>
    <phoneticPr fontId="3"/>
  </si>
  <si>
    <t>資料：南公民館</t>
    <rPh sb="0" eb="2">
      <t>シリョウ</t>
    </rPh>
    <rPh sb="3" eb="4">
      <t>ミナミ</t>
    </rPh>
    <phoneticPr fontId="3"/>
  </si>
  <si>
    <t>６．総合体育館利用状況</t>
    <rPh sb="2" eb="4">
      <t>ソウゴウ</t>
    </rPh>
    <rPh sb="4" eb="7">
      <t>タイイクカン</t>
    </rPh>
    <rPh sb="7" eb="9">
      <t>リヨウ</t>
    </rPh>
    <rPh sb="9" eb="11">
      <t>ジョウキョウ</t>
    </rPh>
    <phoneticPr fontId="3"/>
  </si>
  <si>
    <t>（単位：人）</t>
    <rPh sb="1" eb="3">
      <t>タンイ</t>
    </rPh>
    <rPh sb="4" eb="5">
      <t>ニン</t>
    </rPh>
    <phoneticPr fontId="3"/>
  </si>
  <si>
    <t>大体育室</t>
    <rPh sb="0" eb="1">
      <t>ダイ</t>
    </rPh>
    <rPh sb="1" eb="4">
      <t>タイイクシツ</t>
    </rPh>
    <phoneticPr fontId="3"/>
  </si>
  <si>
    <t>第２
体育室</t>
    <rPh sb="0" eb="1">
      <t>ダイ</t>
    </rPh>
    <rPh sb="3" eb="6">
      <t>タイイクシツ</t>
    </rPh>
    <phoneticPr fontId="3"/>
  </si>
  <si>
    <t>第３
体育室</t>
    <rPh sb="0" eb="1">
      <t>ダイ</t>
    </rPh>
    <rPh sb="3" eb="6">
      <t>タイイクシツ</t>
    </rPh>
    <phoneticPr fontId="3"/>
  </si>
  <si>
    <t>卓球室</t>
    <rPh sb="0" eb="2">
      <t>タッキュウ</t>
    </rPh>
    <rPh sb="2" eb="3">
      <t>シツ</t>
    </rPh>
    <phoneticPr fontId="3"/>
  </si>
  <si>
    <t>トレー
ニング室</t>
    <rPh sb="7" eb="8">
      <t>シツ</t>
    </rPh>
    <phoneticPr fontId="3"/>
  </si>
  <si>
    <t>資料：総合体育館</t>
    <rPh sb="0" eb="2">
      <t>シリョウ</t>
    </rPh>
    <phoneticPr fontId="3"/>
  </si>
  <si>
    <t>プール以外（単位：件）</t>
    <phoneticPr fontId="3"/>
  </si>
  <si>
    <t>プール  　（単位：人）</t>
    <phoneticPr fontId="3"/>
  </si>
  <si>
    <t>７．スポーツ施設利用状況</t>
    <rPh sb="6" eb="8">
      <t>シセツ</t>
    </rPh>
    <rPh sb="8" eb="10">
      <t>リヨウ</t>
    </rPh>
    <rPh sb="10" eb="12">
      <t>ジョウキョウ</t>
    </rPh>
    <phoneticPr fontId="3"/>
  </si>
  <si>
    <t>中央緑地テニスコート（単位：申請件数）</t>
    <rPh sb="0" eb="2">
      <t>チュウオウ</t>
    </rPh>
    <rPh sb="2" eb="4">
      <t>リョクチ</t>
    </rPh>
    <rPh sb="11" eb="13">
      <t>タンイ</t>
    </rPh>
    <rPh sb="14" eb="16">
      <t>シンセイ</t>
    </rPh>
    <rPh sb="16" eb="18">
      <t>ケンスウ</t>
    </rPh>
    <phoneticPr fontId="3"/>
  </si>
  <si>
    <t>汐見公園
多目的広場</t>
    <rPh sb="0" eb="2">
      <t>シオミ</t>
    </rPh>
    <rPh sb="2" eb="4">
      <t>コウエン</t>
    </rPh>
    <rPh sb="5" eb="8">
      <t>タモクテキ</t>
    </rPh>
    <rPh sb="8" eb="10">
      <t>ヒロバ</t>
    </rPh>
    <phoneticPr fontId="3"/>
  </si>
  <si>
    <t>助松公園
野球場</t>
    <rPh sb="0" eb="1">
      <t>スケ</t>
    </rPh>
    <rPh sb="1" eb="2">
      <t>マツ</t>
    </rPh>
    <rPh sb="2" eb="4">
      <t>コウエン</t>
    </rPh>
    <rPh sb="5" eb="8">
      <t>ヤキュウジョウ</t>
    </rPh>
    <phoneticPr fontId="3"/>
  </si>
  <si>
    <t>古池公園
運動場</t>
    <rPh sb="0" eb="2">
      <t>フルイケ</t>
    </rPh>
    <rPh sb="2" eb="4">
      <t>コウエン</t>
    </rPh>
    <rPh sb="5" eb="8">
      <t>ウンドウジョウ</t>
    </rPh>
    <phoneticPr fontId="3"/>
  </si>
  <si>
    <t>三十合池
公園運動場</t>
    <rPh sb="0" eb="2">
      <t>サンジュウ</t>
    </rPh>
    <rPh sb="2" eb="3">
      <t>ゴウ</t>
    </rPh>
    <rPh sb="3" eb="4">
      <t>イケ</t>
    </rPh>
    <rPh sb="5" eb="7">
      <t>コウエン</t>
    </rPh>
    <rPh sb="7" eb="10">
      <t>ウンドウジョウ</t>
    </rPh>
    <phoneticPr fontId="3"/>
  </si>
  <si>
    <t>助松
テニスコート</t>
    <rPh sb="0" eb="1">
      <t>スケ</t>
    </rPh>
    <rPh sb="1" eb="2">
      <t>マツ</t>
    </rPh>
    <phoneticPr fontId="3"/>
  </si>
  <si>
    <t>なぎさ
テニスコート</t>
    <phoneticPr fontId="3"/>
  </si>
  <si>
    <t>中央緑地
テニスコート</t>
    <rPh sb="0" eb="2">
      <t>チュウオウ</t>
    </rPh>
    <rPh sb="2" eb="4">
      <t>リョクチ</t>
    </rPh>
    <phoneticPr fontId="3"/>
  </si>
  <si>
    <t>助松公園
プール</t>
    <rPh sb="0" eb="1">
      <t>スケ</t>
    </rPh>
    <rPh sb="1" eb="2">
      <t>マツ</t>
    </rPh>
    <rPh sb="2" eb="4">
      <t>コウエン</t>
    </rPh>
    <phoneticPr fontId="3"/>
  </si>
  <si>
    <t>多目的広場</t>
    <rPh sb="0" eb="3">
      <t>タモクテキ</t>
    </rPh>
    <rPh sb="3" eb="5">
      <t>ヒロバ</t>
    </rPh>
    <phoneticPr fontId="3"/>
  </si>
  <si>
    <t>サブ広場</t>
    <rPh sb="2" eb="4">
      <t>ヒロバ</t>
    </rPh>
    <phoneticPr fontId="3"/>
  </si>
  <si>
    <t>フットサル場</t>
    <rPh sb="5" eb="6">
      <t>ジョウ</t>
    </rPh>
    <phoneticPr fontId="3"/>
  </si>
  <si>
    <t>８．青少年相談状況</t>
    <rPh sb="2" eb="5">
      <t>セイショウネン</t>
    </rPh>
    <rPh sb="5" eb="7">
      <t>ソウダン</t>
    </rPh>
    <rPh sb="7" eb="9">
      <t>ジョウキョウ</t>
    </rPh>
    <phoneticPr fontId="3"/>
  </si>
  <si>
    <t>相　　談　　内　　容　　別　　（回）</t>
    <rPh sb="0" eb="1">
      <t>ソウ</t>
    </rPh>
    <rPh sb="3" eb="4">
      <t>ダン</t>
    </rPh>
    <rPh sb="6" eb="7">
      <t>ウチ</t>
    </rPh>
    <rPh sb="9" eb="10">
      <t>カタチ</t>
    </rPh>
    <rPh sb="12" eb="13">
      <t>ベツ</t>
    </rPh>
    <rPh sb="16" eb="17">
      <t>カイ</t>
    </rPh>
    <phoneticPr fontId="3"/>
  </si>
  <si>
    <t>相　　談　　対　　象　　別　　（人）</t>
    <rPh sb="0" eb="1">
      <t>ソウ</t>
    </rPh>
    <rPh sb="3" eb="4">
      <t>ダン</t>
    </rPh>
    <rPh sb="6" eb="7">
      <t>タイ</t>
    </rPh>
    <rPh sb="9" eb="10">
      <t>ゾウ</t>
    </rPh>
    <rPh sb="12" eb="13">
      <t>ベツ</t>
    </rPh>
    <rPh sb="16" eb="17">
      <t>ヒト</t>
    </rPh>
    <phoneticPr fontId="3"/>
  </si>
  <si>
    <t>不登校</t>
    <rPh sb="0" eb="3">
      <t>フトウコウ</t>
    </rPh>
    <phoneticPr fontId="3"/>
  </si>
  <si>
    <t>性格行動</t>
    <rPh sb="0" eb="2">
      <t>セイカク</t>
    </rPh>
    <rPh sb="2" eb="4">
      <t>コウドウ</t>
    </rPh>
    <phoneticPr fontId="3"/>
  </si>
  <si>
    <t>学習障害</t>
    <rPh sb="0" eb="2">
      <t>ガクシュウ</t>
    </rPh>
    <rPh sb="2" eb="4">
      <t>ショウガイ</t>
    </rPh>
    <phoneticPr fontId="3"/>
  </si>
  <si>
    <t>進路適正</t>
    <rPh sb="0" eb="2">
      <t>シンロ</t>
    </rPh>
    <rPh sb="2" eb="4">
      <t>テキセイ</t>
    </rPh>
    <phoneticPr fontId="3"/>
  </si>
  <si>
    <t>各種検査</t>
    <rPh sb="0" eb="2">
      <t>カクシュ</t>
    </rPh>
    <rPh sb="2" eb="4">
      <t>ケンサ</t>
    </rPh>
    <phoneticPr fontId="3"/>
  </si>
  <si>
    <t>成長・躾</t>
    <rPh sb="0" eb="2">
      <t>セイチョウ</t>
    </rPh>
    <rPh sb="3" eb="4">
      <t>シツケ</t>
    </rPh>
    <phoneticPr fontId="3"/>
  </si>
  <si>
    <t>乳児幼児</t>
    <rPh sb="0" eb="2">
      <t>ニュウジ</t>
    </rPh>
    <rPh sb="2" eb="4">
      <t>ヨウジ</t>
    </rPh>
    <phoneticPr fontId="3"/>
  </si>
  <si>
    <t>小学生</t>
    <rPh sb="0" eb="3">
      <t>ショウガクセイ</t>
    </rPh>
    <phoneticPr fontId="3"/>
  </si>
  <si>
    <t>中学生</t>
    <rPh sb="0" eb="3">
      <t>チュウガクセイ</t>
    </rPh>
    <phoneticPr fontId="3"/>
  </si>
  <si>
    <t>高校大学</t>
    <rPh sb="0" eb="2">
      <t>コウコウ</t>
    </rPh>
    <rPh sb="2" eb="4">
      <t>ダイガク</t>
    </rPh>
    <phoneticPr fontId="3"/>
  </si>
  <si>
    <t>社会人</t>
    <rPh sb="0" eb="2">
      <t>シャカイ</t>
    </rPh>
    <rPh sb="2" eb="3">
      <t>ジン</t>
    </rPh>
    <phoneticPr fontId="3"/>
  </si>
  <si>
    <t>資料：教育支援センター</t>
    <rPh sb="0" eb="2">
      <t>シリョウ</t>
    </rPh>
    <rPh sb="3" eb="5">
      <t>キョウイク</t>
    </rPh>
    <rPh sb="5" eb="7">
      <t>シエン</t>
    </rPh>
    <phoneticPr fontId="3"/>
  </si>
  <si>
    <t>１．医療施設数</t>
    <rPh sb="2" eb="4">
      <t>イリョウ</t>
    </rPh>
    <rPh sb="4" eb="6">
      <t>シセツ</t>
    </rPh>
    <rPh sb="6" eb="7">
      <t>スウ</t>
    </rPh>
    <phoneticPr fontId="3"/>
  </si>
  <si>
    <t>各年１０月１日現在</t>
    <rPh sb="0" eb="2">
      <t>カクネン</t>
    </rPh>
    <rPh sb="4" eb="5">
      <t>ツキ</t>
    </rPh>
    <rPh sb="6" eb="7">
      <t>ニチ</t>
    </rPh>
    <rPh sb="7" eb="9">
      <t>ゲンザイ</t>
    </rPh>
    <phoneticPr fontId="3"/>
  </si>
  <si>
    <t>医療施設数</t>
    <rPh sb="0" eb="1">
      <t>イ</t>
    </rPh>
    <rPh sb="1" eb="2">
      <t>リョウ</t>
    </rPh>
    <rPh sb="2" eb="3">
      <t>ホドコ</t>
    </rPh>
    <rPh sb="3" eb="4">
      <t>セツ</t>
    </rPh>
    <rPh sb="4" eb="5">
      <t>スウ</t>
    </rPh>
    <phoneticPr fontId="3"/>
  </si>
  <si>
    <t>病院</t>
    <rPh sb="0" eb="1">
      <t>ヤマイ</t>
    </rPh>
    <rPh sb="1" eb="2">
      <t>イン</t>
    </rPh>
    <phoneticPr fontId="3"/>
  </si>
  <si>
    <t>診療所</t>
    <rPh sb="0" eb="2">
      <t>シンリョウ</t>
    </rPh>
    <rPh sb="2" eb="3">
      <t>ショ</t>
    </rPh>
    <phoneticPr fontId="3"/>
  </si>
  <si>
    <t>歯科診療所</t>
    <rPh sb="0" eb="2">
      <t>シカ</t>
    </rPh>
    <rPh sb="2" eb="4">
      <t>シンリョウ</t>
    </rPh>
    <rPh sb="4" eb="5">
      <t>ショ</t>
    </rPh>
    <phoneticPr fontId="3"/>
  </si>
  <si>
    <t>施設</t>
    <rPh sb="0" eb="1">
      <t>ホドコ</t>
    </rPh>
    <rPh sb="1" eb="2">
      <t>セツ</t>
    </rPh>
    <phoneticPr fontId="3"/>
  </si>
  <si>
    <t>病　　床</t>
    <rPh sb="0" eb="1">
      <t>ヤマイ</t>
    </rPh>
    <rPh sb="3" eb="4">
      <t>ユカ</t>
    </rPh>
    <phoneticPr fontId="3"/>
  </si>
  <si>
    <t>資料：大阪府（医療施設調査）</t>
    <rPh sb="0" eb="2">
      <t>シリョウ</t>
    </rPh>
    <rPh sb="3" eb="6">
      <t>オオサカフ</t>
    </rPh>
    <rPh sb="7" eb="9">
      <t>イリョウ</t>
    </rPh>
    <rPh sb="9" eb="11">
      <t>シセツ</t>
    </rPh>
    <rPh sb="11" eb="13">
      <t>チョウサ</t>
    </rPh>
    <phoneticPr fontId="3"/>
  </si>
  <si>
    <t>２．特定死因別死亡者数</t>
    <rPh sb="2" eb="4">
      <t>トクテイ</t>
    </rPh>
    <rPh sb="4" eb="6">
      <t>シイン</t>
    </rPh>
    <rPh sb="6" eb="7">
      <t>ベツ</t>
    </rPh>
    <rPh sb="7" eb="9">
      <t>シボウ</t>
    </rPh>
    <rPh sb="9" eb="10">
      <t>シャ</t>
    </rPh>
    <rPh sb="10" eb="11">
      <t>スウ</t>
    </rPh>
    <phoneticPr fontId="3"/>
  </si>
  <si>
    <t>各年１２月末現在</t>
    <rPh sb="0" eb="2">
      <t>カクネン</t>
    </rPh>
    <rPh sb="4" eb="5">
      <t>ツキ</t>
    </rPh>
    <rPh sb="5" eb="6">
      <t>マツ</t>
    </rPh>
    <rPh sb="6" eb="8">
      <t>ゲンザイ</t>
    </rPh>
    <phoneticPr fontId="3"/>
  </si>
  <si>
    <t>死亡者
総数</t>
    <rPh sb="0" eb="3">
      <t>シボウシャ</t>
    </rPh>
    <rPh sb="4" eb="6">
      <t>ソウスウ</t>
    </rPh>
    <phoneticPr fontId="3"/>
  </si>
  <si>
    <t>悪　性
新生物</t>
    <rPh sb="0" eb="1">
      <t>アク</t>
    </rPh>
    <rPh sb="2" eb="3">
      <t>セイ</t>
    </rPh>
    <rPh sb="4" eb="5">
      <t>シン</t>
    </rPh>
    <rPh sb="5" eb="7">
      <t>セイブツ</t>
    </rPh>
    <phoneticPr fontId="3"/>
  </si>
  <si>
    <t>脳血管
疾  患</t>
    <rPh sb="0" eb="1">
      <t>ノウ</t>
    </rPh>
    <rPh sb="1" eb="3">
      <t>ケッカン</t>
    </rPh>
    <rPh sb="4" eb="5">
      <t>シツ</t>
    </rPh>
    <rPh sb="7" eb="8">
      <t>ワズラ</t>
    </rPh>
    <phoneticPr fontId="3"/>
  </si>
  <si>
    <r>
      <t xml:space="preserve">心疾患
</t>
    </r>
    <r>
      <rPr>
        <sz val="9"/>
        <rFont val="ＭＳ 明朝"/>
        <family val="1"/>
        <charset val="128"/>
      </rPr>
      <t>（高血圧性
を除く）</t>
    </r>
    <rPh sb="0" eb="3">
      <t>シンシッカン</t>
    </rPh>
    <rPh sb="5" eb="8">
      <t>コウケツアツ</t>
    </rPh>
    <rPh sb="8" eb="9">
      <t>セイ</t>
    </rPh>
    <rPh sb="11" eb="12">
      <t>ノゾ</t>
    </rPh>
    <phoneticPr fontId="3"/>
  </si>
  <si>
    <t>肺炎及び気管支炎</t>
    <rPh sb="0" eb="2">
      <t>ハイエン</t>
    </rPh>
    <rPh sb="2" eb="3">
      <t>オヨ</t>
    </rPh>
    <rPh sb="4" eb="7">
      <t>キカンシ</t>
    </rPh>
    <rPh sb="7" eb="8">
      <t>エン</t>
    </rPh>
    <phoneticPr fontId="3"/>
  </si>
  <si>
    <t>腎不全</t>
    <rPh sb="0" eb="1">
      <t>ジン</t>
    </rPh>
    <rPh sb="1" eb="3">
      <t>フゼン</t>
    </rPh>
    <phoneticPr fontId="3"/>
  </si>
  <si>
    <t>肝疾患</t>
    <rPh sb="0" eb="1">
      <t>カン</t>
    </rPh>
    <rPh sb="1" eb="3">
      <t>シッカン</t>
    </rPh>
    <phoneticPr fontId="3"/>
  </si>
  <si>
    <t>糖尿病</t>
    <rPh sb="0" eb="3">
      <t>トウニョウビョウ</t>
    </rPh>
    <phoneticPr fontId="3"/>
  </si>
  <si>
    <t>高血圧
性疾患</t>
    <rPh sb="0" eb="3">
      <t>コウケツアツ</t>
    </rPh>
    <rPh sb="4" eb="5">
      <t>セイ</t>
    </rPh>
    <rPh sb="5" eb="7">
      <t>シッカン</t>
    </rPh>
    <phoneticPr fontId="3"/>
  </si>
  <si>
    <t>老　衰</t>
    <rPh sb="0" eb="1">
      <t>ロウ</t>
    </rPh>
    <rPh sb="2" eb="3">
      <t>オトロ</t>
    </rPh>
    <phoneticPr fontId="3"/>
  </si>
  <si>
    <t>不慮の
事　故</t>
    <rPh sb="0" eb="2">
      <t>フリョ</t>
    </rPh>
    <rPh sb="4" eb="5">
      <t>コト</t>
    </rPh>
    <rPh sb="6" eb="7">
      <t>ユエ</t>
    </rPh>
    <phoneticPr fontId="3"/>
  </si>
  <si>
    <t>自　殺</t>
    <rPh sb="0" eb="1">
      <t>ジ</t>
    </rPh>
    <rPh sb="2" eb="3">
      <t>コロ</t>
    </rPh>
    <phoneticPr fontId="3"/>
  </si>
  <si>
    <t>（注）人口動態調査用死因簡単分類表に基づく。ただし、件数の少ないものは、その他に含む。</t>
    <rPh sb="1" eb="2">
      <t>チュウ</t>
    </rPh>
    <rPh sb="3" eb="5">
      <t>ジンコウ</t>
    </rPh>
    <rPh sb="5" eb="7">
      <t>ドウタイ</t>
    </rPh>
    <rPh sb="7" eb="10">
      <t>チョウサヨウ</t>
    </rPh>
    <rPh sb="10" eb="12">
      <t>シイン</t>
    </rPh>
    <rPh sb="12" eb="14">
      <t>カンタン</t>
    </rPh>
    <rPh sb="14" eb="16">
      <t>ブンルイ</t>
    </rPh>
    <rPh sb="16" eb="17">
      <t>ヒョウ</t>
    </rPh>
    <rPh sb="18" eb="19">
      <t>モト</t>
    </rPh>
    <rPh sb="26" eb="28">
      <t>ケンスウ</t>
    </rPh>
    <rPh sb="29" eb="30">
      <t>スク</t>
    </rPh>
    <rPh sb="38" eb="39">
      <t>タ</t>
    </rPh>
    <rPh sb="40" eb="41">
      <t>フク</t>
    </rPh>
    <phoneticPr fontId="3"/>
  </si>
  <si>
    <t>資料：大阪府人口動態統計データ(死亡）</t>
    <rPh sb="0" eb="2">
      <t>シリョウ</t>
    </rPh>
    <rPh sb="3" eb="6">
      <t>オオサカフ</t>
    </rPh>
    <rPh sb="6" eb="8">
      <t>ジンコウ</t>
    </rPh>
    <rPh sb="8" eb="10">
      <t>ドウタイ</t>
    </rPh>
    <rPh sb="10" eb="12">
      <t>トウケイ</t>
    </rPh>
    <rPh sb="16" eb="18">
      <t>シボウ</t>
    </rPh>
    <phoneticPr fontId="3"/>
  </si>
  <si>
    <t>　　　悪性新生物には、性質不詳のものを含む。</t>
    <phoneticPr fontId="3"/>
  </si>
  <si>
    <t>　　　肺炎及び気管支炎には、慢性閉塞性肺疾患、喘息を含む。</t>
    <rPh sb="14" eb="16">
      <t>マンセイ</t>
    </rPh>
    <rPh sb="16" eb="19">
      <t>ヘイソクセイ</t>
    </rPh>
    <rPh sb="19" eb="20">
      <t>ハイ</t>
    </rPh>
    <rPh sb="20" eb="22">
      <t>シッカン</t>
    </rPh>
    <phoneticPr fontId="8"/>
  </si>
  <si>
    <t xml:space="preserve">　　　高血圧性疾患には、高血圧性心疾患を含む。                                                            </t>
    <phoneticPr fontId="8"/>
  </si>
  <si>
    <t>３．市立病院利用状況</t>
    <rPh sb="2" eb="4">
      <t>シリツ</t>
    </rPh>
    <rPh sb="4" eb="6">
      <t>ビョウイン</t>
    </rPh>
    <rPh sb="6" eb="8">
      <t>リヨウ</t>
    </rPh>
    <rPh sb="8" eb="10">
      <t>ジョウキョウ</t>
    </rPh>
    <phoneticPr fontId="3"/>
  </si>
  <si>
    <t>年　度</t>
    <rPh sb="0" eb="1">
      <t>トシ</t>
    </rPh>
    <rPh sb="2" eb="3">
      <t>ド</t>
    </rPh>
    <phoneticPr fontId="3"/>
  </si>
  <si>
    <t>入　　　　　　　院　　　　　　　患　　　　　　　者　　　　　　　延　　　　　　　数</t>
    <rPh sb="0" eb="1">
      <t>イ</t>
    </rPh>
    <rPh sb="8" eb="9">
      <t>イン</t>
    </rPh>
    <rPh sb="16" eb="17">
      <t>ワズラ</t>
    </rPh>
    <rPh sb="24" eb="25">
      <t>モノ</t>
    </rPh>
    <rPh sb="32" eb="33">
      <t>ノ</t>
    </rPh>
    <rPh sb="40" eb="41">
      <t>スウ</t>
    </rPh>
    <phoneticPr fontId="3"/>
  </si>
  <si>
    <t>内　科</t>
    <rPh sb="0" eb="1">
      <t>ウチ</t>
    </rPh>
    <rPh sb="2" eb="3">
      <t>カ</t>
    </rPh>
    <phoneticPr fontId="3"/>
  </si>
  <si>
    <t>小児科</t>
    <rPh sb="0" eb="3">
      <t>ショウニカ</t>
    </rPh>
    <phoneticPr fontId="3"/>
  </si>
  <si>
    <t>外　科</t>
    <rPh sb="0" eb="1">
      <t>ソト</t>
    </rPh>
    <rPh sb="2" eb="3">
      <t>カ</t>
    </rPh>
    <phoneticPr fontId="3"/>
  </si>
  <si>
    <t>脳神経外科</t>
    <rPh sb="0" eb="1">
      <t>ノウ</t>
    </rPh>
    <rPh sb="1" eb="3">
      <t>シンケイ</t>
    </rPh>
    <rPh sb="3" eb="5">
      <t>ゲカ</t>
    </rPh>
    <phoneticPr fontId="3"/>
  </si>
  <si>
    <t>整形外科</t>
    <rPh sb="0" eb="2">
      <t>セイケイ</t>
    </rPh>
    <rPh sb="2" eb="4">
      <t>ゲカ</t>
    </rPh>
    <phoneticPr fontId="3"/>
  </si>
  <si>
    <t>皮膚科</t>
    <rPh sb="0" eb="2">
      <t>ヒフ</t>
    </rPh>
    <rPh sb="2" eb="3">
      <t>カ</t>
    </rPh>
    <phoneticPr fontId="3"/>
  </si>
  <si>
    <t>泌尿器科</t>
    <rPh sb="0" eb="3">
      <t>ヒニョウキ</t>
    </rPh>
    <rPh sb="3" eb="4">
      <t>カ</t>
    </rPh>
    <phoneticPr fontId="3"/>
  </si>
  <si>
    <t>産婦人科</t>
    <rPh sb="0" eb="4">
      <t>サンフジンカ</t>
    </rPh>
    <phoneticPr fontId="3"/>
  </si>
  <si>
    <t>眼　科</t>
    <rPh sb="0" eb="1">
      <t>メ</t>
    </rPh>
    <rPh sb="2" eb="3">
      <t>カ</t>
    </rPh>
    <phoneticPr fontId="3"/>
  </si>
  <si>
    <t>耳鼻咽喉科</t>
    <rPh sb="0" eb="2">
      <t>ジビ</t>
    </rPh>
    <rPh sb="2" eb="4">
      <t>インコウ</t>
    </rPh>
    <rPh sb="4" eb="5">
      <t>カ</t>
    </rPh>
    <phoneticPr fontId="3"/>
  </si>
  <si>
    <t>新生児内科</t>
    <rPh sb="0" eb="3">
      <t>シンセイジ</t>
    </rPh>
    <rPh sb="3" eb="5">
      <t>ナイカ</t>
    </rPh>
    <phoneticPr fontId="3"/>
  </si>
  <si>
    <t>資料：市立病院</t>
    <rPh sb="0" eb="2">
      <t>シリョウ</t>
    </rPh>
    <phoneticPr fontId="3"/>
  </si>
  <si>
    <t>外　　　　　　　来　　　　　　　患　　　　　　　者　　　　　　　延　　　　　　　数</t>
    <rPh sb="0" eb="1">
      <t>ソト</t>
    </rPh>
    <rPh sb="8" eb="9">
      <t>ライ</t>
    </rPh>
    <rPh sb="16" eb="17">
      <t>ワズラ</t>
    </rPh>
    <rPh sb="24" eb="25">
      <t>モノ</t>
    </rPh>
    <rPh sb="32" eb="33">
      <t>ノ</t>
    </rPh>
    <rPh sb="40" eb="41">
      <t>スウ</t>
    </rPh>
    <phoneticPr fontId="3"/>
  </si>
  <si>
    <t>麻酔科</t>
    <rPh sb="0" eb="3">
      <t>マスイカ</t>
    </rPh>
    <phoneticPr fontId="3"/>
  </si>
  <si>
    <t>放射線科</t>
    <rPh sb="0" eb="3">
      <t>ホウシャセン</t>
    </rPh>
    <rPh sb="3" eb="4">
      <t>カ</t>
    </rPh>
    <phoneticPr fontId="3"/>
  </si>
  <si>
    <t>（注）上段は1日平均患者数</t>
    <rPh sb="1" eb="2">
      <t>チュウ</t>
    </rPh>
    <rPh sb="3" eb="5">
      <t>ジョウダン</t>
    </rPh>
    <rPh sb="7" eb="8">
      <t>ヒ</t>
    </rPh>
    <rPh sb="8" eb="10">
      <t>ヘイキン</t>
    </rPh>
    <rPh sb="10" eb="12">
      <t>カンジャ</t>
    </rPh>
    <rPh sb="12" eb="13">
      <t>スウ</t>
    </rPh>
    <phoneticPr fontId="3"/>
  </si>
  <si>
    <t>４．予防接種実施状況</t>
    <rPh sb="2" eb="4">
      <t>ヨボウ</t>
    </rPh>
    <rPh sb="4" eb="6">
      <t>セッシュ</t>
    </rPh>
    <rPh sb="6" eb="8">
      <t>ジッシ</t>
    </rPh>
    <rPh sb="8" eb="10">
      <t>ジョウキョウ</t>
    </rPh>
    <phoneticPr fontId="3"/>
  </si>
  <si>
    <t>年　　　次</t>
    <rPh sb="0" eb="1">
      <t>トシ</t>
    </rPh>
    <rPh sb="4" eb="5">
      <t>ツギ</t>
    </rPh>
    <phoneticPr fontId="3"/>
  </si>
  <si>
    <t>急性
灰白髄炎</t>
    <rPh sb="0" eb="2">
      <t>キュウセイ</t>
    </rPh>
    <rPh sb="3" eb="4">
      <t>ハイ</t>
    </rPh>
    <rPh sb="4" eb="5">
      <t>シロ</t>
    </rPh>
    <rPh sb="5" eb="6">
      <t>ズイ</t>
    </rPh>
    <rPh sb="6" eb="7">
      <t>エン</t>
    </rPh>
    <phoneticPr fontId="3"/>
  </si>
  <si>
    <t>日本脳炎</t>
    <rPh sb="0" eb="2">
      <t>ニホン</t>
    </rPh>
    <rPh sb="2" eb="4">
      <t>ノウエン</t>
    </rPh>
    <phoneticPr fontId="3"/>
  </si>
  <si>
    <t>三種混合</t>
    <rPh sb="0" eb="2">
      <t>サンシュ</t>
    </rPh>
    <rPh sb="2" eb="4">
      <t>コンゴウ</t>
    </rPh>
    <phoneticPr fontId="3"/>
  </si>
  <si>
    <t>四種混合</t>
    <rPh sb="0" eb="1">
      <t>ヨン</t>
    </rPh>
    <rPh sb="1" eb="2">
      <t>シュ</t>
    </rPh>
    <rPh sb="2" eb="4">
      <t>コンゴウ</t>
    </rPh>
    <phoneticPr fontId="3"/>
  </si>
  <si>
    <t>ジフテリア
破傷風</t>
    <rPh sb="6" eb="9">
      <t>ハショウフウ</t>
    </rPh>
    <phoneticPr fontId="3"/>
  </si>
  <si>
    <t>風　疹</t>
    <rPh sb="0" eb="1">
      <t>カゼ</t>
    </rPh>
    <rPh sb="2" eb="3">
      <t>ハシカ</t>
    </rPh>
    <phoneticPr fontId="3"/>
  </si>
  <si>
    <t>麻　疹</t>
    <rPh sb="0" eb="1">
      <t>アサ</t>
    </rPh>
    <rPh sb="2" eb="3">
      <t>シン</t>
    </rPh>
    <phoneticPr fontId="3"/>
  </si>
  <si>
    <t>麻疹風疹
混合</t>
    <rPh sb="0" eb="2">
      <t>ハシカ</t>
    </rPh>
    <rPh sb="2" eb="4">
      <t>フウシン</t>
    </rPh>
    <rPh sb="5" eb="7">
      <t>コンゴウ</t>
    </rPh>
    <phoneticPr fontId="3"/>
  </si>
  <si>
    <t>水　痘</t>
    <rPh sb="0" eb="1">
      <t>ミズ</t>
    </rPh>
    <rPh sb="2" eb="3">
      <t>トウ</t>
    </rPh>
    <phoneticPr fontId="3"/>
  </si>
  <si>
    <t>ヒ　ブ</t>
    <phoneticPr fontId="3"/>
  </si>
  <si>
    <t>小児用
肺炎球菌</t>
    <rPh sb="0" eb="3">
      <t>ショウニヨウ</t>
    </rPh>
    <rPh sb="4" eb="6">
      <t>ハイエン</t>
    </rPh>
    <rPh sb="6" eb="8">
      <t>キュウキン</t>
    </rPh>
    <phoneticPr fontId="3"/>
  </si>
  <si>
    <t>BCG</t>
    <phoneticPr fontId="3"/>
  </si>
  <si>
    <t>子宮頸がん</t>
    <rPh sb="0" eb="2">
      <t>シキュウ</t>
    </rPh>
    <rPh sb="2" eb="3">
      <t>ケイ</t>
    </rPh>
    <phoneticPr fontId="3"/>
  </si>
  <si>
    <t>Ｂ型肝炎</t>
    <rPh sb="1" eb="2">
      <t>カタ</t>
    </rPh>
    <rPh sb="2" eb="4">
      <t>カンエン</t>
    </rPh>
    <phoneticPr fontId="3"/>
  </si>
  <si>
    <t>乳幼児</t>
    <rPh sb="0" eb="3">
      <t>ニュウヨウジ</t>
    </rPh>
    <phoneticPr fontId="3"/>
  </si>
  <si>
    <t>学童</t>
    <rPh sb="0" eb="2">
      <t>ガクドウ</t>
    </rPh>
    <phoneticPr fontId="3"/>
  </si>
  <si>
    <t>　　Ⅰ期611　 Ⅱ期552</t>
    <rPh sb="3" eb="4">
      <t>キ</t>
    </rPh>
    <rPh sb="10" eb="11">
      <t>キ</t>
    </rPh>
    <phoneticPr fontId="3"/>
  </si>
  <si>
    <t>　　Ⅰ期609　 Ⅱ期549</t>
    <rPh sb="3" eb="4">
      <t>キ</t>
    </rPh>
    <rPh sb="10" eb="11">
      <t>キ</t>
    </rPh>
    <phoneticPr fontId="3"/>
  </si>
  <si>
    <t>１．生活環境
　（大気関係測定結果）</t>
    <rPh sb="2" eb="4">
      <t>セイカツ</t>
    </rPh>
    <rPh sb="4" eb="6">
      <t>カンキョウ</t>
    </rPh>
    <rPh sb="9" eb="11">
      <t>タイキ</t>
    </rPh>
    <rPh sb="11" eb="13">
      <t>カンケイ</t>
    </rPh>
    <rPh sb="13" eb="15">
      <t>ソクテイ</t>
    </rPh>
    <rPh sb="15" eb="17">
      <t>ケッカ</t>
    </rPh>
    <phoneticPr fontId="3"/>
  </si>
  <si>
    <t>（単位：ppm）</t>
    <rPh sb="1" eb="3">
      <t>タンイ</t>
    </rPh>
    <phoneticPr fontId="3"/>
  </si>
  <si>
    <t>二酸化窒素濃度</t>
    <rPh sb="0" eb="3">
      <t>ニサンカ</t>
    </rPh>
    <rPh sb="3" eb="5">
      <t>チッソ</t>
    </rPh>
    <rPh sb="5" eb="7">
      <t>ノウド</t>
    </rPh>
    <phoneticPr fontId="3"/>
  </si>
  <si>
    <t>一酸化窒素濃度</t>
    <rPh sb="0" eb="3">
      <t>イッサンカ</t>
    </rPh>
    <rPh sb="3" eb="5">
      <t>チッソ</t>
    </rPh>
    <rPh sb="5" eb="7">
      <t>ノウド</t>
    </rPh>
    <phoneticPr fontId="3"/>
  </si>
  <si>
    <t>光化学
オキシダント</t>
    <rPh sb="0" eb="3">
      <t>コウカガク</t>
    </rPh>
    <phoneticPr fontId="3"/>
  </si>
  <si>
    <t>測定点：市庁舎６階</t>
    <rPh sb="0" eb="2">
      <t>ソクテイ</t>
    </rPh>
    <rPh sb="2" eb="3">
      <t>テン</t>
    </rPh>
    <rPh sb="4" eb="7">
      <t>シチョウシャ</t>
    </rPh>
    <rPh sb="8" eb="9">
      <t>カイ</t>
    </rPh>
    <phoneticPr fontId="3"/>
  </si>
  <si>
    <t>資料：環境課</t>
    <rPh sb="0" eb="2">
      <t>シリョウ</t>
    </rPh>
    <rPh sb="3" eb="5">
      <t>カンキョウ</t>
    </rPh>
    <rPh sb="5" eb="6">
      <t>カ</t>
    </rPh>
    <phoneticPr fontId="3"/>
  </si>
  <si>
    <t>大気汚染</t>
    <rPh sb="0" eb="2">
      <t>タイキ</t>
    </rPh>
    <rPh sb="2" eb="4">
      <t>オセン</t>
    </rPh>
    <phoneticPr fontId="3"/>
  </si>
  <si>
    <t>水質汚濁</t>
    <rPh sb="0" eb="2">
      <t>スイシツ</t>
    </rPh>
    <rPh sb="2" eb="4">
      <t>オダク</t>
    </rPh>
    <phoneticPr fontId="3"/>
  </si>
  <si>
    <t>騒　音</t>
    <rPh sb="0" eb="1">
      <t>サワ</t>
    </rPh>
    <rPh sb="2" eb="3">
      <t>オト</t>
    </rPh>
    <phoneticPr fontId="3"/>
  </si>
  <si>
    <t>振　動</t>
    <rPh sb="0" eb="1">
      <t>ブルイ</t>
    </rPh>
    <rPh sb="2" eb="3">
      <t>ドウ</t>
    </rPh>
    <phoneticPr fontId="3"/>
  </si>
  <si>
    <t>土壌汚染</t>
    <rPh sb="0" eb="2">
      <t>ドジョウ</t>
    </rPh>
    <rPh sb="2" eb="4">
      <t>オセン</t>
    </rPh>
    <phoneticPr fontId="3"/>
  </si>
  <si>
    <t>地盤沈下</t>
    <rPh sb="0" eb="2">
      <t>ジバン</t>
    </rPh>
    <rPh sb="2" eb="4">
      <t>チンカ</t>
    </rPh>
    <phoneticPr fontId="3"/>
  </si>
  <si>
    <t>悪　臭</t>
    <rPh sb="0" eb="1">
      <t>アク</t>
    </rPh>
    <rPh sb="2" eb="3">
      <t>シュウ</t>
    </rPh>
    <phoneticPr fontId="3"/>
  </si>
  <si>
    <t>予　　　　報</t>
    <rPh sb="0" eb="1">
      <t>ヨ</t>
    </rPh>
    <rPh sb="5" eb="6">
      <t>ホウ</t>
    </rPh>
    <phoneticPr fontId="3"/>
  </si>
  <si>
    <t>注　　意　　報</t>
    <rPh sb="0" eb="1">
      <t>チュウ</t>
    </rPh>
    <rPh sb="3" eb="4">
      <t>イ</t>
    </rPh>
    <rPh sb="6" eb="7">
      <t>ホウ</t>
    </rPh>
    <phoneticPr fontId="3"/>
  </si>
  <si>
    <t>大阪府</t>
    <rPh sb="0" eb="3">
      <t>オオサカフ</t>
    </rPh>
    <phoneticPr fontId="3"/>
  </si>
  <si>
    <t>泉大津市</t>
    <rPh sb="0" eb="4">
      <t>イズミオオツシ</t>
    </rPh>
    <phoneticPr fontId="3"/>
  </si>
  <si>
    <t>４月</t>
    <rPh sb="1" eb="2">
      <t>ツキ</t>
    </rPh>
    <phoneticPr fontId="3"/>
  </si>
  <si>
    <t>２．し尿・ごみ収集量</t>
    <rPh sb="3" eb="4">
      <t>ニョウ</t>
    </rPh>
    <rPh sb="7" eb="9">
      <t>シュウシュウ</t>
    </rPh>
    <rPh sb="9" eb="10">
      <t>リョウ</t>
    </rPh>
    <phoneticPr fontId="3"/>
  </si>
  <si>
    <t>し尿収集量</t>
    <rPh sb="1" eb="2">
      <t>ニョウ</t>
    </rPh>
    <rPh sb="2" eb="4">
      <t>シュウシュウ</t>
    </rPh>
    <rPh sb="4" eb="5">
      <t>リョウ</t>
    </rPh>
    <phoneticPr fontId="3"/>
  </si>
  <si>
    <t>ごみ収集量</t>
    <rPh sb="2" eb="4">
      <t>シュウシュウ</t>
    </rPh>
    <rPh sb="4" eb="5">
      <t>リョウ</t>
    </rPh>
    <phoneticPr fontId="3"/>
  </si>
  <si>
    <t>台数</t>
    <rPh sb="0" eb="2">
      <t>ダイスウ</t>
    </rPh>
    <phoneticPr fontId="3"/>
  </si>
  <si>
    <t>収集量</t>
    <rPh sb="0" eb="2">
      <t>シュウシュウ</t>
    </rPh>
    <rPh sb="2" eb="3">
      <t>リョウ</t>
    </rPh>
    <phoneticPr fontId="3"/>
  </si>
  <si>
    <t>台</t>
    <rPh sb="0" eb="1">
      <t>ダイ</t>
    </rPh>
    <phoneticPr fontId="3"/>
  </si>
  <si>
    <t>ｋｌ</t>
    <phoneticPr fontId="3"/>
  </si>
  <si>
    <t>ｔ</t>
    <phoneticPr fontId="3"/>
  </si>
  <si>
    <t>（注）ごみ収集台数は集計していない。</t>
    <rPh sb="1" eb="2">
      <t>チュウ</t>
    </rPh>
    <phoneticPr fontId="3"/>
  </si>
  <si>
    <t>１．社会（児童）福祉施設</t>
    <rPh sb="2" eb="4">
      <t>シャカイ</t>
    </rPh>
    <rPh sb="5" eb="7">
      <t>ジドウ</t>
    </rPh>
    <rPh sb="8" eb="10">
      <t>フクシ</t>
    </rPh>
    <rPh sb="10" eb="12">
      <t>シセツ</t>
    </rPh>
    <phoneticPr fontId="3"/>
  </si>
  <si>
    <t>各年10月１日　現在</t>
    <phoneticPr fontId="3"/>
  </si>
  <si>
    <t>保育所・認定こども園</t>
    <rPh sb="0" eb="1">
      <t>タモツ</t>
    </rPh>
    <rPh sb="1" eb="2">
      <t>イク</t>
    </rPh>
    <rPh sb="2" eb="3">
      <t>ショ</t>
    </rPh>
    <rPh sb="4" eb="6">
      <t>ニンテイ</t>
    </rPh>
    <rPh sb="9" eb="10">
      <t>エン</t>
    </rPh>
    <phoneticPr fontId="3"/>
  </si>
  <si>
    <t>養護施設</t>
    <rPh sb="0" eb="2">
      <t>ヨウゴ</t>
    </rPh>
    <rPh sb="2" eb="4">
      <t>シセツ</t>
    </rPh>
    <phoneticPr fontId="3"/>
  </si>
  <si>
    <t>老人福祉施設</t>
    <rPh sb="0" eb="2">
      <t>ロウジン</t>
    </rPh>
    <rPh sb="2" eb="4">
      <t>フクシ</t>
    </rPh>
    <rPh sb="4" eb="6">
      <t>シセツ</t>
    </rPh>
    <phoneticPr fontId="3"/>
  </si>
  <si>
    <t>老人保健施設</t>
    <phoneticPr fontId="3"/>
  </si>
  <si>
    <t>施設数</t>
    <rPh sb="0" eb="2">
      <t>シセツ</t>
    </rPh>
    <rPh sb="2" eb="3">
      <t>スウ</t>
    </rPh>
    <phoneticPr fontId="3"/>
  </si>
  <si>
    <t>定員</t>
    <rPh sb="0" eb="2">
      <t>テイイン</t>
    </rPh>
    <phoneticPr fontId="3"/>
  </si>
  <si>
    <t>職員数</t>
    <rPh sb="0" eb="3">
      <t>ショクインスウ</t>
    </rPh>
    <phoneticPr fontId="3"/>
  </si>
  <si>
    <t>２．保育状況</t>
    <rPh sb="2" eb="4">
      <t>ホイク</t>
    </rPh>
    <rPh sb="4" eb="6">
      <t>ジョウキョウ</t>
    </rPh>
    <phoneticPr fontId="3"/>
  </si>
  <si>
    <t>宇多</t>
    <rPh sb="0" eb="2">
      <t>ウダ</t>
    </rPh>
    <phoneticPr fontId="3"/>
  </si>
  <si>
    <t>かみじょう</t>
    <phoneticPr fontId="3"/>
  </si>
  <si>
    <t>要</t>
    <rPh sb="0" eb="1">
      <t>カナメ</t>
    </rPh>
    <phoneticPr fontId="3"/>
  </si>
  <si>
    <t>アイビー</t>
    <phoneticPr fontId="3"/>
  </si>
  <si>
    <t>みらいず</t>
    <phoneticPr fontId="3"/>
  </si>
  <si>
    <t>認定</t>
  </si>
  <si>
    <t>南海かもめ</t>
    <rPh sb="0" eb="2">
      <t>ナンカイ</t>
    </rPh>
    <phoneticPr fontId="3"/>
  </si>
  <si>
    <t>すこやか</t>
    <phoneticPr fontId="3"/>
  </si>
  <si>
    <t>とれぞあ</t>
  </si>
  <si>
    <t>えびす</t>
    <phoneticPr fontId="3"/>
  </si>
  <si>
    <t>認定</t>
    <phoneticPr fontId="3"/>
  </si>
  <si>
    <t>アンビー</t>
    <phoneticPr fontId="3"/>
  </si>
  <si>
    <t>こども園</t>
    <rPh sb="3" eb="4">
      <t>エン</t>
    </rPh>
    <phoneticPr fontId="3"/>
  </si>
  <si>
    <t>認定</t>
    <rPh sb="0" eb="2">
      <t>ニンテイ</t>
    </rPh>
    <phoneticPr fontId="3"/>
  </si>
  <si>
    <t>保育所</t>
    <rPh sb="0" eb="2">
      <t>ホイク</t>
    </rPh>
    <rPh sb="2" eb="3">
      <t>ショ</t>
    </rPh>
    <phoneticPr fontId="3"/>
  </si>
  <si>
    <t>スクール</t>
    <phoneticPr fontId="3"/>
  </si>
  <si>
    <t>ぱる</t>
    <phoneticPr fontId="3"/>
  </si>
  <si>
    <t>保育士</t>
    <rPh sb="0" eb="2">
      <t>ホイク</t>
    </rPh>
    <rPh sb="2" eb="3">
      <t>シ</t>
    </rPh>
    <phoneticPr fontId="3"/>
  </si>
  <si>
    <t>児童</t>
    <rPh sb="0" eb="2">
      <t>ジドウ</t>
    </rPh>
    <phoneticPr fontId="3"/>
  </si>
  <si>
    <t>（注）他市からの受託児を含む。</t>
    <rPh sb="1" eb="2">
      <t>チュウ</t>
    </rPh>
    <rPh sb="3" eb="5">
      <t>タシ</t>
    </rPh>
    <rPh sb="8" eb="10">
      <t>ジュタク</t>
    </rPh>
    <rPh sb="10" eb="11">
      <t>ジ</t>
    </rPh>
    <rPh sb="12" eb="13">
      <t>フク</t>
    </rPh>
    <phoneticPr fontId="3"/>
  </si>
  <si>
    <t>資料：こども育成課</t>
    <phoneticPr fontId="3"/>
  </si>
  <si>
    <t>３．生活保護状況</t>
    <rPh sb="2" eb="4">
      <t>セイカツ</t>
    </rPh>
    <rPh sb="4" eb="6">
      <t>ホゴ</t>
    </rPh>
    <rPh sb="6" eb="8">
      <t>ジョウキョウ</t>
    </rPh>
    <phoneticPr fontId="3"/>
  </si>
  <si>
    <t>被保護
実施
世帯数</t>
    <rPh sb="0" eb="1">
      <t>ヒ</t>
    </rPh>
    <rPh sb="1" eb="3">
      <t>ホゴ</t>
    </rPh>
    <rPh sb="4" eb="6">
      <t>ジッシ</t>
    </rPh>
    <rPh sb="7" eb="10">
      <t>セタイスウ</t>
    </rPh>
    <phoneticPr fontId="3"/>
  </si>
  <si>
    <t>被保護
実人員数</t>
    <rPh sb="0" eb="1">
      <t>ヒ</t>
    </rPh>
    <rPh sb="1" eb="3">
      <t>ホゴ</t>
    </rPh>
    <rPh sb="4" eb="5">
      <t>ミ</t>
    </rPh>
    <rPh sb="5" eb="7">
      <t>ジンイン</t>
    </rPh>
    <rPh sb="7" eb="8">
      <t>カズ</t>
    </rPh>
    <phoneticPr fontId="3"/>
  </si>
  <si>
    <t>人　員　　保護率</t>
    <rPh sb="0" eb="1">
      <t>ヒト</t>
    </rPh>
    <rPh sb="2" eb="3">
      <t>イン</t>
    </rPh>
    <rPh sb="5" eb="7">
      <t>ホゴ</t>
    </rPh>
    <rPh sb="7" eb="8">
      <t>リツ</t>
    </rPh>
    <phoneticPr fontId="3"/>
  </si>
  <si>
    <t>扶助別保護費　　　</t>
    <rPh sb="0" eb="2">
      <t>フジョ</t>
    </rPh>
    <rPh sb="2" eb="3">
      <t>ベツ</t>
    </rPh>
    <rPh sb="3" eb="4">
      <t>タモツ</t>
    </rPh>
    <rPh sb="4" eb="5">
      <t>マモル</t>
    </rPh>
    <rPh sb="5" eb="6">
      <t>ヒ</t>
    </rPh>
    <phoneticPr fontId="3"/>
  </si>
  <si>
    <t>（人）</t>
    <rPh sb="1" eb="2">
      <t>ニン</t>
    </rPh>
    <phoneticPr fontId="3"/>
  </si>
  <si>
    <t>（千円）</t>
  </si>
  <si>
    <t>生活
扶助</t>
    <rPh sb="0" eb="2">
      <t>セイカツ</t>
    </rPh>
    <rPh sb="3" eb="5">
      <t>フジョ</t>
    </rPh>
    <phoneticPr fontId="3"/>
  </si>
  <si>
    <t>教育
扶助</t>
    <rPh sb="0" eb="2">
      <t>キョウイク</t>
    </rPh>
    <rPh sb="3" eb="5">
      <t>フジョ</t>
    </rPh>
    <phoneticPr fontId="3"/>
  </si>
  <si>
    <t>住宅
扶助</t>
    <rPh sb="0" eb="2">
      <t>ジュウタク</t>
    </rPh>
    <rPh sb="3" eb="5">
      <t>フジョ</t>
    </rPh>
    <phoneticPr fontId="3"/>
  </si>
  <si>
    <t>医療
扶助</t>
    <rPh sb="0" eb="2">
      <t>イリョウ</t>
    </rPh>
    <rPh sb="3" eb="5">
      <t>フジョ</t>
    </rPh>
    <phoneticPr fontId="3"/>
  </si>
  <si>
    <t>介護
扶助</t>
    <rPh sb="0" eb="2">
      <t>カイゴ</t>
    </rPh>
    <rPh sb="3" eb="5">
      <t>フジョ</t>
    </rPh>
    <phoneticPr fontId="3"/>
  </si>
  <si>
    <t>出産
扶助</t>
    <rPh sb="0" eb="2">
      <t>シュッサン</t>
    </rPh>
    <rPh sb="3" eb="5">
      <t>フジョ</t>
    </rPh>
    <phoneticPr fontId="3"/>
  </si>
  <si>
    <t>生業
扶助</t>
    <rPh sb="0" eb="2">
      <t>セイギョウ</t>
    </rPh>
    <rPh sb="3" eb="5">
      <t>フジョ</t>
    </rPh>
    <phoneticPr fontId="3"/>
  </si>
  <si>
    <t>葬祭
扶助</t>
    <rPh sb="0" eb="2">
      <t>ソウサイ</t>
    </rPh>
    <rPh sb="3" eb="5">
      <t>フジョ</t>
    </rPh>
    <phoneticPr fontId="3"/>
  </si>
  <si>
    <t>就労自立
給付</t>
    <rPh sb="0" eb="2">
      <t>シュウロウ</t>
    </rPh>
    <rPh sb="2" eb="4">
      <t>ジリツ</t>
    </rPh>
    <rPh sb="5" eb="7">
      <t>キュウフ</t>
    </rPh>
    <phoneticPr fontId="3"/>
  </si>
  <si>
    <t>進学準備
給付金</t>
    <rPh sb="0" eb="2">
      <t>シンガク</t>
    </rPh>
    <rPh sb="2" eb="4">
      <t>ジュンビ</t>
    </rPh>
    <rPh sb="5" eb="7">
      <t>キュウフ</t>
    </rPh>
    <rPh sb="7" eb="8">
      <t>キン</t>
    </rPh>
    <phoneticPr fontId="3"/>
  </si>
  <si>
    <t>施　設　　事務費</t>
    <rPh sb="0" eb="1">
      <t>シ</t>
    </rPh>
    <rPh sb="2" eb="3">
      <t>セツ</t>
    </rPh>
    <rPh sb="5" eb="8">
      <t>ジムヒ</t>
    </rPh>
    <phoneticPr fontId="3"/>
  </si>
  <si>
    <t>‰</t>
    <phoneticPr fontId="3"/>
  </si>
  <si>
    <t>４．長寿園利用状況</t>
    <rPh sb="2" eb="4">
      <t>チョウジュ</t>
    </rPh>
    <rPh sb="4" eb="5">
      <t>エン</t>
    </rPh>
    <rPh sb="5" eb="7">
      <t>リヨウ</t>
    </rPh>
    <rPh sb="7" eb="9">
      <t>ジョウキョウ</t>
    </rPh>
    <phoneticPr fontId="3"/>
  </si>
  <si>
    <t>年　　度</t>
    <rPh sb="0" eb="1">
      <t>トシ</t>
    </rPh>
    <rPh sb="3" eb="4">
      <t>ド</t>
    </rPh>
    <phoneticPr fontId="3"/>
  </si>
  <si>
    <t>板原</t>
    <rPh sb="0" eb="2">
      <t>イタハラ</t>
    </rPh>
    <phoneticPr fontId="3"/>
  </si>
  <si>
    <t>助松</t>
    <rPh sb="0" eb="1">
      <t>スケ</t>
    </rPh>
    <rPh sb="1" eb="2">
      <t>マツ</t>
    </rPh>
    <phoneticPr fontId="3"/>
  </si>
  <si>
    <t>松之浜</t>
    <rPh sb="0" eb="1">
      <t>マツ</t>
    </rPh>
    <rPh sb="1" eb="2">
      <t>ノ</t>
    </rPh>
    <rPh sb="2" eb="3">
      <t>ハマ</t>
    </rPh>
    <phoneticPr fontId="3"/>
  </si>
  <si>
    <t>東港</t>
    <rPh sb="0" eb="1">
      <t>ヒガシ</t>
    </rPh>
    <rPh sb="1" eb="2">
      <t>ミナト</t>
    </rPh>
    <phoneticPr fontId="3"/>
  </si>
  <si>
    <t>東助松</t>
    <rPh sb="0" eb="1">
      <t>ヒガシ</t>
    </rPh>
    <rPh sb="1" eb="2">
      <t>スケ</t>
    </rPh>
    <rPh sb="2" eb="3">
      <t>マツ</t>
    </rPh>
    <phoneticPr fontId="3"/>
  </si>
  <si>
    <t>北豊中</t>
    <rPh sb="0" eb="1">
      <t>キタ</t>
    </rPh>
    <rPh sb="1" eb="3">
      <t>トヨナカ</t>
    </rPh>
    <phoneticPr fontId="3"/>
  </si>
  <si>
    <t>長寿園</t>
    <rPh sb="0" eb="2">
      <t>チョウジュ</t>
    </rPh>
    <rPh sb="2" eb="3">
      <t>エン</t>
    </rPh>
    <phoneticPr fontId="3"/>
  </si>
  <si>
    <t>老人</t>
    <rPh sb="0" eb="2">
      <t>ロウジン</t>
    </rPh>
    <phoneticPr fontId="3"/>
  </si>
  <si>
    <t>資料：福祉政策課</t>
    <rPh sb="0" eb="2">
      <t>シリョウ</t>
    </rPh>
    <rPh sb="3" eb="5">
      <t>フクシ</t>
    </rPh>
    <rPh sb="5" eb="7">
      <t>セイサク</t>
    </rPh>
    <rPh sb="7" eb="8">
      <t>カ</t>
    </rPh>
    <phoneticPr fontId="3"/>
  </si>
  <si>
    <t>５．総合福祉センター利用状況</t>
    <rPh sb="2" eb="4">
      <t>ソウゴウ</t>
    </rPh>
    <rPh sb="4" eb="6">
      <t>フクシ</t>
    </rPh>
    <rPh sb="10" eb="12">
      <t>リヨウ</t>
    </rPh>
    <rPh sb="12" eb="14">
      <t>ジョウキョウ</t>
    </rPh>
    <phoneticPr fontId="3"/>
  </si>
  <si>
    <t>大広間</t>
    <rPh sb="0" eb="3">
      <t>オオヒロマ</t>
    </rPh>
    <phoneticPr fontId="3"/>
  </si>
  <si>
    <t>料理</t>
    <rPh sb="0" eb="2">
      <t>リョウリ</t>
    </rPh>
    <phoneticPr fontId="3"/>
  </si>
  <si>
    <t>第一</t>
    <rPh sb="0" eb="2">
      <t>ダイ1</t>
    </rPh>
    <phoneticPr fontId="3"/>
  </si>
  <si>
    <t>第二</t>
    <rPh sb="0" eb="2">
      <t>ダイニ</t>
    </rPh>
    <phoneticPr fontId="3"/>
  </si>
  <si>
    <t>第三</t>
    <rPh sb="0" eb="1">
      <t>ダイ</t>
    </rPh>
    <rPh sb="1" eb="2">
      <t>３</t>
    </rPh>
    <phoneticPr fontId="3"/>
  </si>
  <si>
    <t>第四</t>
    <rPh sb="0" eb="2">
      <t>ダイシ</t>
    </rPh>
    <phoneticPr fontId="3"/>
  </si>
  <si>
    <t>２階</t>
    <rPh sb="1" eb="2">
      <t>カイ</t>
    </rPh>
    <phoneticPr fontId="3"/>
  </si>
  <si>
    <t>水治療</t>
    <rPh sb="0" eb="1">
      <t>ミズ</t>
    </rPh>
    <rPh sb="1" eb="3">
      <t>チリョウ</t>
    </rPh>
    <phoneticPr fontId="3"/>
  </si>
  <si>
    <t>第一機能</t>
    <rPh sb="0" eb="2">
      <t>ダイ1</t>
    </rPh>
    <rPh sb="2" eb="4">
      <t>キノウ</t>
    </rPh>
    <phoneticPr fontId="3"/>
  </si>
  <si>
    <t>第二機能</t>
    <rPh sb="0" eb="1">
      <t>ダイ</t>
    </rPh>
    <rPh sb="1" eb="2">
      <t>２</t>
    </rPh>
    <rPh sb="2" eb="4">
      <t>キノウ</t>
    </rPh>
    <phoneticPr fontId="3"/>
  </si>
  <si>
    <t>浴室</t>
    <rPh sb="0" eb="2">
      <t>ヨクシツ</t>
    </rPh>
    <phoneticPr fontId="3"/>
  </si>
  <si>
    <t>教室</t>
    <phoneticPr fontId="3"/>
  </si>
  <si>
    <t>会議室</t>
    <phoneticPr fontId="3"/>
  </si>
  <si>
    <t>２階</t>
    <phoneticPr fontId="3"/>
  </si>
  <si>
    <t>法室</t>
    <phoneticPr fontId="3"/>
  </si>
  <si>
    <t>訓練室</t>
    <phoneticPr fontId="3"/>
  </si>
  <si>
    <t>資料：総合福祉センター</t>
    <rPh sb="0" eb="2">
      <t>シリョウ</t>
    </rPh>
    <phoneticPr fontId="3"/>
  </si>
  <si>
    <t>１．年金受給状況</t>
    <rPh sb="2" eb="4">
      <t>ネンキン</t>
    </rPh>
    <rPh sb="4" eb="6">
      <t>ジュキュウ</t>
    </rPh>
    <rPh sb="6" eb="8">
      <t>ジョウキョウ</t>
    </rPh>
    <phoneticPr fontId="3"/>
  </si>
  <si>
    <t>（単位：千円）</t>
    <rPh sb="1" eb="3">
      <t>タンイ</t>
    </rPh>
    <rPh sb="4" eb="6">
      <t>センエン</t>
    </rPh>
    <phoneticPr fontId="3"/>
  </si>
  <si>
    <t>国　　　　　　　民　　　　　　　年　　　　　　　金　　　　　　　給　　　　　　　付　　　　　　　状　　　　　　　況</t>
    <rPh sb="0" eb="1">
      <t>クニ</t>
    </rPh>
    <rPh sb="8" eb="9">
      <t>タミ</t>
    </rPh>
    <rPh sb="16" eb="17">
      <t>トシ</t>
    </rPh>
    <rPh sb="24" eb="25">
      <t>キン</t>
    </rPh>
    <rPh sb="32" eb="33">
      <t>キュウ</t>
    </rPh>
    <rPh sb="40" eb="41">
      <t>ヅケ</t>
    </rPh>
    <rPh sb="48" eb="49">
      <t>ジョウ</t>
    </rPh>
    <rPh sb="56" eb="57">
      <t>イワン</t>
    </rPh>
    <phoneticPr fontId="3"/>
  </si>
  <si>
    <t>老　　齢</t>
    <rPh sb="0" eb="1">
      <t>ロウ</t>
    </rPh>
    <rPh sb="3" eb="4">
      <t>ヨワイ</t>
    </rPh>
    <phoneticPr fontId="3"/>
  </si>
  <si>
    <t>通算老齢</t>
    <rPh sb="0" eb="2">
      <t>ツウサン</t>
    </rPh>
    <rPh sb="2" eb="4">
      <t>ロウレイ</t>
    </rPh>
    <phoneticPr fontId="3"/>
  </si>
  <si>
    <t>障　　害</t>
    <rPh sb="0" eb="1">
      <t>サワ</t>
    </rPh>
    <rPh sb="3" eb="4">
      <t>ガイ</t>
    </rPh>
    <phoneticPr fontId="3"/>
  </si>
  <si>
    <t>母　　子</t>
    <rPh sb="0" eb="1">
      <t>ハハ</t>
    </rPh>
    <rPh sb="3" eb="4">
      <t>コ</t>
    </rPh>
    <phoneticPr fontId="3"/>
  </si>
  <si>
    <t>遺　　児</t>
    <rPh sb="0" eb="1">
      <t>イ</t>
    </rPh>
    <rPh sb="3" eb="4">
      <t>コ</t>
    </rPh>
    <phoneticPr fontId="3"/>
  </si>
  <si>
    <t>寡　　婦</t>
    <rPh sb="0" eb="1">
      <t>ヤモメ</t>
    </rPh>
    <rPh sb="3" eb="4">
      <t>フ</t>
    </rPh>
    <phoneticPr fontId="3"/>
  </si>
  <si>
    <t>受給者数</t>
    <rPh sb="0" eb="3">
      <t>ジュキュウシャ</t>
    </rPh>
    <rPh sb="3" eb="4">
      <t>スウ</t>
    </rPh>
    <phoneticPr fontId="3"/>
  </si>
  <si>
    <t>給付額</t>
    <rPh sb="0" eb="2">
      <t>キュウフ</t>
    </rPh>
    <rPh sb="2" eb="3">
      <t>ガク</t>
    </rPh>
    <phoneticPr fontId="3"/>
  </si>
  <si>
    <t>国民年金給付状況</t>
    <rPh sb="0" eb="2">
      <t>コクミン</t>
    </rPh>
    <rPh sb="2" eb="4">
      <t>ネンキン</t>
    </rPh>
    <rPh sb="4" eb="6">
      <t>キュウフ</t>
    </rPh>
    <rPh sb="6" eb="8">
      <t>ジョウキョウ</t>
    </rPh>
    <phoneticPr fontId="3"/>
  </si>
  <si>
    <t>基　　　礎　　　年　　　金　　　給　　　付　　　状　　　況</t>
    <rPh sb="0" eb="1">
      <t>モト</t>
    </rPh>
    <rPh sb="4" eb="5">
      <t>イシズエ</t>
    </rPh>
    <rPh sb="8" eb="9">
      <t>トシ</t>
    </rPh>
    <rPh sb="12" eb="13">
      <t>キン</t>
    </rPh>
    <rPh sb="16" eb="17">
      <t>キュウ</t>
    </rPh>
    <rPh sb="20" eb="21">
      <t>ヅケ</t>
    </rPh>
    <rPh sb="24" eb="25">
      <t>ジョウ</t>
    </rPh>
    <rPh sb="28" eb="29">
      <t>イワン</t>
    </rPh>
    <phoneticPr fontId="3"/>
  </si>
  <si>
    <t>老齢福祉年金
給付状況</t>
    <rPh sb="0" eb="2">
      <t>ロウレイ</t>
    </rPh>
    <rPh sb="2" eb="4">
      <t>フクシ</t>
    </rPh>
    <rPh sb="4" eb="6">
      <t>ネンキン</t>
    </rPh>
    <rPh sb="7" eb="9">
      <t>キュウフ</t>
    </rPh>
    <rPh sb="9" eb="11">
      <t>ジョウキョウ</t>
    </rPh>
    <phoneticPr fontId="3"/>
  </si>
  <si>
    <t>特別一時金</t>
    <rPh sb="0" eb="2">
      <t>トクベツ</t>
    </rPh>
    <rPh sb="2" eb="5">
      <t>イチジキン</t>
    </rPh>
    <phoneticPr fontId="3"/>
  </si>
  <si>
    <t>死亡一時金</t>
    <rPh sb="0" eb="2">
      <t>シボウ</t>
    </rPh>
    <rPh sb="2" eb="5">
      <t>イチジキン</t>
    </rPh>
    <phoneticPr fontId="3"/>
  </si>
  <si>
    <t>遺　　族</t>
    <rPh sb="0" eb="1">
      <t>イ</t>
    </rPh>
    <rPh sb="3" eb="4">
      <t>ヤカラ</t>
    </rPh>
    <phoneticPr fontId="3"/>
  </si>
  <si>
    <t>資料：保険年金課</t>
    <rPh sb="0" eb="2">
      <t>シリョウ</t>
    </rPh>
    <rPh sb="3" eb="5">
      <t>ホケン</t>
    </rPh>
    <rPh sb="5" eb="7">
      <t>ネンキン</t>
    </rPh>
    <rPh sb="7" eb="8">
      <t>カ</t>
    </rPh>
    <phoneticPr fontId="3"/>
  </si>
  <si>
    <t>２．国民年金被保険者数</t>
    <rPh sb="2" eb="4">
      <t>コクミン</t>
    </rPh>
    <rPh sb="4" eb="6">
      <t>ネンキン</t>
    </rPh>
    <rPh sb="6" eb="10">
      <t>ヒホケンシャ</t>
    </rPh>
    <rPh sb="10" eb="11">
      <t>スウ</t>
    </rPh>
    <phoneticPr fontId="3"/>
  </si>
  <si>
    <t>第　１　号</t>
    <rPh sb="0" eb="1">
      <t>ダイ</t>
    </rPh>
    <rPh sb="4" eb="5">
      <t>ゴウ</t>
    </rPh>
    <phoneticPr fontId="3"/>
  </si>
  <si>
    <t>第　３　号</t>
    <rPh sb="0" eb="1">
      <t>ダイ</t>
    </rPh>
    <rPh sb="4" eb="5">
      <t>ゴウ</t>
    </rPh>
    <phoneticPr fontId="3"/>
  </si>
  <si>
    <t>３．国民健康保険・後期高齢者医療の加入状況</t>
    <rPh sb="2" eb="4">
      <t>コクミン</t>
    </rPh>
    <rPh sb="4" eb="6">
      <t>ケンコウ</t>
    </rPh>
    <rPh sb="6" eb="8">
      <t>ホケン</t>
    </rPh>
    <rPh sb="9" eb="11">
      <t>コウキ</t>
    </rPh>
    <rPh sb="11" eb="13">
      <t>コウレイ</t>
    </rPh>
    <rPh sb="13" eb="14">
      <t>シャ</t>
    </rPh>
    <rPh sb="14" eb="16">
      <t>イリョウ</t>
    </rPh>
    <rPh sb="17" eb="19">
      <t>カニュウ</t>
    </rPh>
    <rPh sb="19" eb="21">
      <t>ジョウキョウ</t>
    </rPh>
    <phoneticPr fontId="3"/>
  </si>
  <si>
    <t>被保険者</t>
    <rPh sb="0" eb="4">
      <t>ヒホケンシャ</t>
    </rPh>
    <phoneticPr fontId="3"/>
  </si>
  <si>
    <t>費　　　　　用　　　　　額</t>
    <rPh sb="0" eb="1">
      <t>ヒ</t>
    </rPh>
    <rPh sb="6" eb="7">
      <t>ヨウ</t>
    </rPh>
    <rPh sb="12" eb="13">
      <t>ガク</t>
    </rPh>
    <phoneticPr fontId="3"/>
  </si>
  <si>
    <t>保　　険　　料</t>
    <rPh sb="0" eb="1">
      <t>タモツ</t>
    </rPh>
    <rPh sb="3" eb="4">
      <t>ケン</t>
    </rPh>
    <rPh sb="6" eb="7">
      <t>リョウ</t>
    </rPh>
    <phoneticPr fontId="3"/>
  </si>
  <si>
    <t>人員</t>
    <rPh sb="0" eb="2">
      <t>ジンイン</t>
    </rPh>
    <phoneticPr fontId="3"/>
  </si>
  <si>
    <t>保険者
負担分</t>
    <rPh sb="0" eb="3">
      <t>ホケンシャ</t>
    </rPh>
    <rPh sb="4" eb="7">
      <t>フタンブン</t>
    </rPh>
    <phoneticPr fontId="3"/>
  </si>
  <si>
    <t>被保険者
負担分</t>
    <rPh sb="0" eb="4">
      <t>ヒホケンシャ</t>
    </rPh>
    <rPh sb="5" eb="8">
      <t>フタンブン</t>
    </rPh>
    <phoneticPr fontId="3"/>
  </si>
  <si>
    <t>他法
負担分</t>
    <rPh sb="0" eb="1">
      <t>タ</t>
    </rPh>
    <rPh sb="1" eb="2">
      <t>ホウ</t>
    </rPh>
    <rPh sb="3" eb="6">
      <t>フタンブン</t>
    </rPh>
    <phoneticPr fontId="3"/>
  </si>
  <si>
    <t>調定額</t>
    <rPh sb="0" eb="1">
      <t>シラベ</t>
    </rPh>
    <rPh sb="1" eb="2">
      <t>サダム</t>
    </rPh>
    <rPh sb="2" eb="3">
      <t>ガク</t>
    </rPh>
    <phoneticPr fontId="3"/>
  </si>
  <si>
    <t>収入済額</t>
    <rPh sb="0" eb="2">
      <t>シュウニュウ</t>
    </rPh>
    <rPh sb="2" eb="3">
      <t>スミ</t>
    </rPh>
    <rPh sb="3" eb="4">
      <t>ガク</t>
    </rPh>
    <phoneticPr fontId="3"/>
  </si>
  <si>
    <t>令和　元年度</t>
    <rPh sb="0" eb="1">
      <t>レイ</t>
    </rPh>
    <rPh sb="1" eb="2">
      <t>ワ</t>
    </rPh>
    <rPh sb="3" eb="4">
      <t>ゲン</t>
    </rPh>
    <rPh sb="4" eb="6">
      <t>ネンド</t>
    </rPh>
    <phoneticPr fontId="3"/>
  </si>
  <si>
    <t>（注）被保険者世帯数、被保険者人員は年度末現在、保険料は現年分　20年度より上段国民健康保険　下段後期高齢者医療</t>
    <rPh sb="1" eb="2">
      <t>チュウ</t>
    </rPh>
    <rPh sb="3" eb="7">
      <t>ヒホケンシャ</t>
    </rPh>
    <rPh sb="7" eb="10">
      <t>セタイスウ</t>
    </rPh>
    <rPh sb="11" eb="15">
      <t>ヒホケンシャ</t>
    </rPh>
    <rPh sb="15" eb="17">
      <t>ジンイン</t>
    </rPh>
    <rPh sb="18" eb="21">
      <t>ネンドマツ</t>
    </rPh>
    <rPh sb="21" eb="23">
      <t>ゲンザイ</t>
    </rPh>
    <rPh sb="24" eb="27">
      <t>ホケンリョウ</t>
    </rPh>
    <rPh sb="28" eb="29">
      <t>ゲン</t>
    </rPh>
    <rPh sb="29" eb="30">
      <t>ネン</t>
    </rPh>
    <rPh sb="30" eb="31">
      <t>ブン</t>
    </rPh>
    <rPh sb="34" eb="35">
      <t>ネン</t>
    </rPh>
    <rPh sb="35" eb="36">
      <t>ド</t>
    </rPh>
    <rPh sb="38" eb="39">
      <t>ジョウ</t>
    </rPh>
    <rPh sb="39" eb="40">
      <t>ダン</t>
    </rPh>
    <rPh sb="40" eb="42">
      <t>コクミン</t>
    </rPh>
    <rPh sb="42" eb="44">
      <t>ケンコウ</t>
    </rPh>
    <rPh sb="44" eb="46">
      <t>ホケン</t>
    </rPh>
    <rPh sb="47" eb="49">
      <t>ゲダン</t>
    </rPh>
    <rPh sb="49" eb="51">
      <t>コウキ</t>
    </rPh>
    <rPh sb="51" eb="54">
      <t>コウレイシャ</t>
    </rPh>
    <rPh sb="54" eb="56">
      <t>イリョウ</t>
    </rPh>
    <phoneticPr fontId="3"/>
  </si>
  <si>
    <t>４．国民健康保険の収支状況</t>
    <rPh sb="9" eb="11">
      <t>シュウシ</t>
    </rPh>
    <rPh sb="11" eb="13">
      <t>ジョウキョウ</t>
    </rPh>
    <phoneticPr fontId="3"/>
  </si>
  <si>
    <t>収　　　　　入</t>
    <rPh sb="0" eb="1">
      <t>オサム</t>
    </rPh>
    <rPh sb="6" eb="7">
      <t>イ</t>
    </rPh>
    <phoneticPr fontId="3"/>
  </si>
  <si>
    <t>支　　　　　出</t>
    <rPh sb="0" eb="1">
      <t>ササ</t>
    </rPh>
    <rPh sb="6" eb="7">
      <t>デ</t>
    </rPh>
    <phoneticPr fontId="3"/>
  </si>
  <si>
    <t>保険料</t>
    <rPh sb="0" eb="3">
      <t>ホケンリョウ</t>
    </rPh>
    <phoneticPr fontId="3"/>
  </si>
  <si>
    <t>保険給付額</t>
    <rPh sb="0" eb="2">
      <t>ホケン</t>
    </rPh>
    <rPh sb="2" eb="4">
      <t>キュウフ</t>
    </rPh>
    <rPh sb="4" eb="5">
      <t>ガク</t>
    </rPh>
    <phoneticPr fontId="3"/>
  </si>
  <si>
    <t>５．国民健康保険の給付状況</t>
    <rPh sb="9" eb="11">
      <t>キュウフ</t>
    </rPh>
    <rPh sb="11" eb="13">
      <t>ジョウキョウ</t>
    </rPh>
    <phoneticPr fontId="3"/>
  </si>
  <si>
    <t>療　　　養　　　諸　　　費　　　費　　　用　　　額</t>
    <rPh sb="0" eb="1">
      <t>リョウ</t>
    </rPh>
    <rPh sb="4" eb="5">
      <t>マモル</t>
    </rPh>
    <rPh sb="8" eb="9">
      <t>モロ</t>
    </rPh>
    <rPh sb="12" eb="13">
      <t>ヒ</t>
    </rPh>
    <rPh sb="16" eb="17">
      <t>ヒ</t>
    </rPh>
    <rPh sb="20" eb="21">
      <t>ヨウ</t>
    </rPh>
    <rPh sb="24" eb="25">
      <t>ガク</t>
    </rPh>
    <phoneticPr fontId="3"/>
  </si>
  <si>
    <t>そ　　　の　　　他　　　の　　　給　　　付</t>
    <rPh sb="8" eb="9">
      <t>タ</t>
    </rPh>
    <rPh sb="16" eb="17">
      <t>キュウ</t>
    </rPh>
    <rPh sb="20" eb="21">
      <t>ヅケ</t>
    </rPh>
    <phoneticPr fontId="3"/>
  </si>
  <si>
    <t>入院</t>
    <rPh sb="0" eb="2">
      <t>ニュウイン</t>
    </rPh>
    <phoneticPr fontId="3"/>
  </si>
  <si>
    <t>入院外</t>
    <rPh sb="0" eb="2">
      <t>ニュウイン</t>
    </rPh>
    <rPh sb="2" eb="3">
      <t>ガイ</t>
    </rPh>
    <phoneticPr fontId="3"/>
  </si>
  <si>
    <t>歯科</t>
    <rPh sb="0" eb="2">
      <t>シカ</t>
    </rPh>
    <phoneticPr fontId="3"/>
  </si>
  <si>
    <t>薬剤支給</t>
    <rPh sb="0" eb="2">
      <t>ヤクザイ</t>
    </rPh>
    <rPh sb="2" eb="4">
      <t>シキュウ</t>
    </rPh>
    <phoneticPr fontId="3"/>
  </si>
  <si>
    <t>療養費</t>
    <rPh sb="0" eb="3">
      <t>リョウヨウヒ</t>
    </rPh>
    <phoneticPr fontId="3"/>
  </si>
  <si>
    <t>高額療養費</t>
    <rPh sb="0" eb="2">
      <t>コウガク</t>
    </rPh>
    <rPh sb="2" eb="5">
      <t>リョウヨウヒ</t>
    </rPh>
    <phoneticPr fontId="3"/>
  </si>
  <si>
    <t>出産育児
一時金</t>
    <rPh sb="0" eb="2">
      <t>シュッサン</t>
    </rPh>
    <rPh sb="2" eb="4">
      <t>イクジ</t>
    </rPh>
    <rPh sb="5" eb="8">
      <t>イチジキン</t>
    </rPh>
    <phoneticPr fontId="3"/>
  </si>
  <si>
    <t>葬祭費</t>
    <rPh sb="0" eb="2">
      <t>ソウサイ</t>
    </rPh>
    <rPh sb="2" eb="3">
      <t>ヒ</t>
    </rPh>
    <phoneticPr fontId="3"/>
  </si>
  <si>
    <t>精神及び結核
医療給付金</t>
    <rPh sb="0" eb="2">
      <t>セイシン</t>
    </rPh>
    <rPh sb="2" eb="3">
      <t>オヨ</t>
    </rPh>
    <rPh sb="4" eb="6">
      <t>ケッカク</t>
    </rPh>
    <rPh sb="7" eb="9">
      <t>イリョウ</t>
    </rPh>
    <rPh sb="9" eb="12">
      <t>キュウフキン</t>
    </rPh>
    <phoneticPr fontId="3"/>
  </si>
  <si>
    <t xml:space="preserve"> </t>
    <phoneticPr fontId="3"/>
  </si>
  <si>
    <t>６．職業紹介状況</t>
    <rPh sb="2" eb="4">
      <t>ショクギョウ</t>
    </rPh>
    <rPh sb="4" eb="6">
      <t>ショウカイ</t>
    </rPh>
    <rPh sb="6" eb="8">
      <t>ジョウキョウ</t>
    </rPh>
    <phoneticPr fontId="3"/>
  </si>
  <si>
    <t>求　　　職　　　者　　　数</t>
    <rPh sb="0" eb="1">
      <t>モトム</t>
    </rPh>
    <rPh sb="4" eb="5">
      <t>ショク</t>
    </rPh>
    <rPh sb="8" eb="9">
      <t>シャ</t>
    </rPh>
    <rPh sb="12" eb="13">
      <t>スウ</t>
    </rPh>
    <phoneticPr fontId="3"/>
  </si>
  <si>
    <t>求　　　　人　　　　数</t>
    <rPh sb="0" eb="1">
      <t>モトム</t>
    </rPh>
    <rPh sb="5" eb="6">
      <t>ヒト</t>
    </rPh>
    <rPh sb="10" eb="11">
      <t>カズ</t>
    </rPh>
    <phoneticPr fontId="3"/>
  </si>
  <si>
    <t>紹　介　数</t>
    <rPh sb="0" eb="1">
      <t>ジョウ</t>
    </rPh>
    <rPh sb="2" eb="3">
      <t>スケ</t>
    </rPh>
    <rPh sb="4" eb="5">
      <t>スウ</t>
    </rPh>
    <phoneticPr fontId="3"/>
  </si>
  <si>
    <t>就　職　数</t>
    <rPh sb="0" eb="1">
      <t>ジュ</t>
    </rPh>
    <rPh sb="2" eb="3">
      <t>ショク</t>
    </rPh>
    <rPh sb="4" eb="5">
      <t>スウ</t>
    </rPh>
    <phoneticPr fontId="3"/>
  </si>
  <si>
    <t>有効求人
倍率</t>
    <rPh sb="0" eb="2">
      <t>ユウコウ</t>
    </rPh>
    <rPh sb="2" eb="4">
      <t>キュウジン</t>
    </rPh>
    <rPh sb="5" eb="7">
      <t>バイリツ</t>
    </rPh>
    <phoneticPr fontId="3"/>
  </si>
  <si>
    <t>有　効　（A)</t>
    <rPh sb="0" eb="1">
      <t>ユウ</t>
    </rPh>
    <rPh sb="2" eb="3">
      <t>コウ</t>
    </rPh>
    <phoneticPr fontId="3"/>
  </si>
  <si>
    <t>新　　規</t>
    <rPh sb="0" eb="1">
      <t>シン</t>
    </rPh>
    <rPh sb="3" eb="4">
      <t>キ</t>
    </rPh>
    <phoneticPr fontId="3"/>
  </si>
  <si>
    <t>（B)/(A)</t>
    <phoneticPr fontId="3"/>
  </si>
  <si>
    <t>（注）泉大津公共職業安定所管内（和泉市・高石市・忠岡町を含む。）数値</t>
    <rPh sb="1" eb="2">
      <t>チュウ</t>
    </rPh>
    <rPh sb="13" eb="15">
      <t>カンナイ</t>
    </rPh>
    <rPh sb="16" eb="19">
      <t>イズミシ</t>
    </rPh>
    <rPh sb="20" eb="23">
      <t>タカイシシ</t>
    </rPh>
    <rPh sb="24" eb="27">
      <t>タダオカチョウ</t>
    </rPh>
    <rPh sb="28" eb="29">
      <t>フク</t>
    </rPh>
    <rPh sb="32" eb="34">
      <t>スウチ</t>
    </rPh>
    <phoneticPr fontId="3"/>
  </si>
  <si>
    <t>資料：泉大津公共職業安定所</t>
    <rPh sb="0" eb="2">
      <t>シリョウ</t>
    </rPh>
    <rPh sb="3" eb="6">
      <t>イズミオオツ</t>
    </rPh>
    <rPh sb="6" eb="8">
      <t>コウキョウ</t>
    </rPh>
    <rPh sb="8" eb="10">
      <t>ショクギョウ</t>
    </rPh>
    <rPh sb="10" eb="12">
      <t>アンテイ</t>
    </rPh>
    <rPh sb="12" eb="13">
      <t>ショ</t>
    </rPh>
    <phoneticPr fontId="3"/>
  </si>
  <si>
    <t xml:space="preserve">      数値は労働市場センター分による。男と女の計が合わないこともある。</t>
    <rPh sb="6" eb="8">
      <t>スウチ</t>
    </rPh>
    <rPh sb="9" eb="11">
      <t>ロウドウ</t>
    </rPh>
    <rPh sb="11" eb="13">
      <t>シジョウ</t>
    </rPh>
    <rPh sb="17" eb="18">
      <t>ブン</t>
    </rPh>
    <rPh sb="22" eb="23">
      <t>オトコ</t>
    </rPh>
    <rPh sb="24" eb="25">
      <t>オンナ</t>
    </rPh>
    <rPh sb="26" eb="27">
      <t>ケイ</t>
    </rPh>
    <rPh sb="28" eb="29">
      <t>ア</t>
    </rPh>
    <phoneticPr fontId="3"/>
  </si>
  <si>
    <t>７．雇用保険利用状況</t>
    <rPh sb="2" eb="4">
      <t>コヨウ</t>
    </rPh>
    <rPh sb="4" eb="6">
      <t>ホケン</t>
    </rPh>
    <rPh sb="6" eb="8">
      <t>リヨウ</t>
    </rPh>
    <rPh sb="8" eb="10">
      <t>ジョウキョウ</t>
    </rPh>
    <phoneticPr fontId="3"/>
  </si>
  <si>
    <t>離　職　票　提　出　件　数</t>
    <rPh sb="0" eb="1">
      <t>リ</t>
    </rPh>
    <rPh sb="2" eb="3">
      <t>ショク</t>
    </rPh>
    <rPh sb="4" eb="5">
      <t>ヒョウ</t>
    </rPh>
    <rPh sb="6" eb="7">
      <t>テイ</t>
    </rPh>
    <rPh sb="8" eb="9">
      <t>デ</t>
    </rPh>
    <rPh sb="10" eb="11">
      <t>ケン</t>
    </rPh>
    <rPh sb="12" eb="13">
      <t>カズ</t>
    </rPh>
    <phoneticPr fontId="3"/>
  </si>
  <si>
    <t>初　回　受　給　者　数</t>
    <rPh sb="0" eb="1">
      <t>ショ</t>
    </rPh>
    <rPh sb="2" eb="3">
      <t>カイ</t>
    </rPh>
    <rPh sb="4" eb="5">
      <t>ウケ</t>
    </rPh>
    <rPh sb="6" eb="7">
      <t>キュウ</t>
    </rPh>
    <rPh sb="8" eb="9">
      <t>シャ</t>
    </rPh>
    <rPh sb="10" eb="11">
      <t>スウ</t>
    </rPh>
    <phoneticPr fontId="3"/>
  </si>
  <si>
    <t>受給者実人員</t>
    <rPh sb="0" eb="2">
      <t>ジュキュウ</t>
    </rPh>
    <rPh sb="2" eb="3">
      <t>シャ</t>
    </rPh>
    <rPh sb="3" eb="4">
      <t>ジツ</t>
    </rPh>
    <rPh sb="4" eb="6">
      <t>ジンイン</t>
    </rPh>
    <phoneticPr fontId="3"/>
  </si>
  <si>
    <t>（注）泉大津公共職業安定所管内（和泉市・高石市・忠岡町を含む。）の数値</t>
    <rPh sb="1" eb="2">
      <t>チュウ</t>
    </rPh>
    <rPh sb="13" eb="15">
      <t>カンナイ</t>
    </rPh>
    <rPh sb="16" eb="19">
      <t>イズミシ</t>
    </rPh>
    <rPh sb="20" eb="23">
      <t>タカイシシ</t>
    </rPh>
    <rPh sb="24" eb="27">
      <t>タダオカチョウ</t>
    </rPh>
    <rPh sb="28" eb="29">
      <t>フク</t>
    </rPh>
    <rPh sb="33" eb="35">
      <t>スウチ</t>
    </rPh>
    <phoneticPr fontId="3"/>
  </si>
  <si>
    <t>・離職票提出件数とは被保険者が離職し雇用保険金を受けるために、従前の</t>
    <rPh sb="1" eb="3">
      <t>リショク</t>
    </rPh>
    <rPh sb="3" eb="4">
      <t>ヒョウ</t>
    </rPh>
    <rPh sb="4" eb="6">
      <t>テイシュツ</t>
    </rPh>
    <rPh sb="6" eb="8">
      <t>ケンスウ</t>
    </rPh>
    <rPh sb="10" eb="14">
      <t>ヒホケンシャ</t>
    </rPh>
    <rPh sb="15" eb="17">
      <t>リショク</t>
    </rPh>
    <rPh sb="18" eb="20">
      <t>コヨウ</t>
    </rPh>
    <rPh sb="20" eb="22">
      <t>ホケン</t>
    </rPh>
    <rPh sb="22" eb="23">
      <t>キン</t>
    </rPh>
    <rPh sb="24" eb="25">
      <t>ウ</t>
    </rPh>
    <rPh sb="31" eb="33">
      <t>ジュウゼン</t>
    </rPh>
    <phoneticPr fontId="3"/>
  </si>
  <si>
    <t>　雇主からもらった離職票を安定所へ提出し、これを受け付けた件数。</t>
    <rPh sb="1" eb="3">
      <t>ヤトイヌシ</t>
    </rPh>
    <rPh sb="9" eb="11">
      <t>リショク</t>
    </rPh>
    <rPh sb="11" eb="12">
      <t>ヒョウ</t>
    </rPh>
    <rPh sb="13" eb="15">
      <t>アンテイ</t>
    </rPh>
    <rPh sb="15" eb="16">
      <t>ショ</t>
    </rPh>
    <rPh sb="17" eb="19">
      <t>テイシュツ</t>
    </rPh>
    <rPh sb="24" eb="25">
      <t>ウ</t>
    </rPh>
    <rPh sb="26" eb="27">
      <t>ツ</t>
    </rPh>
    <rPh sb="29" eb="31">
      <t>ケンスウ</t>
    </rPh>
    <phoneticPr fontId="3"/>
  </si>
  <si>
    <t>・初回受給者数とは第１回目の雇用保険金の支給を受けた人数。</t>
    <rPh sb="1" eb="3">
      <t>ショカイ</t>
    </rPh>
    <rPh sb="3" eb="6">
      <t>ジュキュウシャ</t>
    </rPh>
    <rPh sb="6" eb="7">
      <t>スウ</t>
    </rPh>
    <rPh sb="9" eb="10">
      <t>ダイ</t>
    </rPh>
    <rPh sb="11" eb="13">
      <t>カイメ</t>
    </rPh>
    <rPh sb="14" eb="16">
      <t>コヨウ</t>
    </rPh>
    <rPh sb="16" eb="19">
      <t>ホケンキン</t>
    </rPh>
    <phoneticPr fontId="3"/>
  </si>
  <si>
    <t>１．火災発生状況</t>
    <rPh sb="2" eb="4">
      <t>カサイ</t>
    </rPh>
    <rPh sb="4" eb="6">
      <t>ハッセイ</t>
    </rPh>
    <rPh sb="6" eb="8">
      <t>ジョウキョウ</t>
    </rPh>
    <phoneticPr fontId="3"/>
  </si>
  <si>
    <t>火災
件数</t>
    <rPh sb="0" eb="2">
      <t>カサイ</t>
    </rPh>
    <rPh sb="3" eb="5">
      <t>ケンスウ</t>
    </rPh>
    <phoneticPr fontId="3"/>
  </si>
  <si>
    <t>焼失面積</t>
    <rPh sb="0" eb="2">
      <t>ショウシツ</t>
    </rPh>
    <rPh sb="2" eb="4">
      <t>メンセキ</t>
    </rPh>
    <phoneticPr fontId="3"/>
  </si>
  <si>
    <t>罹災（りさい）</t>
    <rPh sb="0" eb="2">
      <t>リサイ</t>
    </rPh>
    <phoneticPr fontId="3"/>
  </si>
  <si>
    <t>死傷者</t>
    <rPh sb="0" eb="3">
      <t>シショウシャ</t>
    </rPh>
    <phoneticPr fontId="3"/>
  </si>
  <si>
    <t>損害額</t>
    <rPh sb="0" eb="2">
      <t>ソンガイ</t>
    </rPh>
    <rPh sb="2" eb="3">
      <t>ガク</t>
    </rPh>
    <phoneticPr fontId="3"/>
  </si>
  <si>
    <t>建物</t>
    <rPh sb="0" eb="2">
      <t>タテモノ</t>
    </rPh>
    <phoneticPr fontId="3"/>
  </si>
  <si>
    <t>枯草</t>
    <rPh sb="0" eb="2">
      <t>カレクサ</t>
    </rPh>
    <phoneticPr fontId="3"/>
  </si>
  <si>
    <t>死者</t>
    <rPh sb="0" eb="2">
      <t>シシャ</t>
    </rPh>
    <phoneticPr fontId="3"/>
  </si>
  <si>
    <t>負傷者</t>
    <rPh sb="0" eb="3">
      <t>フショウシャ</t>
    </rPh>
    <phoneticPr fontId="3"/>
  </si>
  <si>
    <t>㎡</t>
    <phoneticPr fontId="3"/>
  </si>
  <si>
    <t>棟</t>
    <rPh sb="0" eb="1">
      <t>トウ</t>
    </rPh>
    <phoneticPr fontId="3"/>
  </si>
  <si>
    <t>千円</t>
    <rPh sb="0" eb="2">
      <t>センエン</t>
    </rPh>
    <phoneticPr fontId="3"/>
  </si>
  <si>
    <t>２５年中</t>
    <rPh sb="2" eb="3">
      <t>ネン</t>
    </rPh>
    <phoneticPr fontId="3"/>
  </si>
  <si>
    <t>２６年中</t>
    <rPh sb="2" eb="3">
      <t>ネン</t>
    </rPh>
    <phoneticPr fontId="3"/>
  </si>
  <si>
    <t>２７年中</t>
    <rPh sb="2" eb="3">
      <t>ネン</t>
    </rPh>
    <phoneticPr fontId="3"/>
  </si>
  <si>
    <t>２８年中</t>
    <rPh sb="2" eb="3">
      <t>ネン</t>
    </rPh>
    <phoneticPr fontId="3"/>
  </si>
  <si>
    <t>２９年中</t>
    <rPh sb="2" eb="3">
      <t>ネン</t>
    </rPh>
    <phoneticPr fontId="3"/>
  </si>
  <si>
    <t>３０年中</t>
    <rPh sb="2" eb="3">
      <t>ネン</t>
    </rPh>
    <phoneticPr fontId="3"/>
  </si>
  <si>
    <t>令和　元年中</t>
    <rPh sb="0" eb="1">
      <t>レイ</t>
    </rPh>
    <rPh sb="1" eb="2">
      <t>ワ</t>
    </rPh>
    <rPh sb="3" eb="4">
      <t>ゲン</t>
    </rPh>
    <rPh sb="4" eb="5">
      <t>ネン</t>
    </rPh>
    <phoneticPr fontId="3"/>
  </si>
  <si>
    <t>資料：消防署</t>
    <rPh sb="0" eb="2">
      <t>シリョウ</t>
    </rPh>
    <rPh sb="3" eb="6">
      <t>ショウボウショ</t>
    </rPh>
    <phoneticPr fontId="3"/>
  </si>
  <si>
    <t>２．救急出場状況</t>
    <rPh sb="2" eb="4">
      <t>キュウキュウ</t>
    </rPh>
    <rPh sb="4" eb="6">
      <t>シュツジョウ</t>
    </rPh>
    <rPh sb="6" eb="8">
      <t>ジョウキョウ</t>
    </rPh>
    <phoneticPr fontId="3"/>
  </si>
  <si>
    <t>火災</t>
    <rPh sb="0" eb="2">
      <t>カサイ</t>
    </rPh>
    <phoneticPr fontId="3"/>
  </si>
  <si>
    <t>水難</t>
    <rPh sb="0" eb="2">
      <t>スイナン</t>
    </rPh>
    <phoneticPr fontId="3"/>
  </si>
  <si>
    <t>交通</t>
    <rPh sb="0" eb="2">
      <t>コウツウ</t>
    </rPh>
    <phoneticPr fontId="3"/>
  </si>
  <si>
    <t>労働
災害</t>
    <rPh sb="0" eb="2">
      <t>ロウドウ</t>
    </rPh>
    <rPh sb="3" eb="5">
      <t>サイガイ</t>
    </rPh>
    <phoneticPr fontId="3"/>
  </si>
  <si>
    <t>運動
競技</t>
    <rPh sb="0" eb="2">
      <t>ウンドウ</t>
    </rPh>
    <rPh sb="3" eb="5">
      <t>キョウギ</t>
    </rPh>
    <phoneticPr fontId="3"/>
  </si>
  <si>
    <t>一般
負傷</t>
    <rPh sb="0" eb="2">
      <t>イッパン</t>
    </rPh>
    <rPh sb="3" eb="5">
      <t>フショウ</t>
    </rPh>
    <phoneticPr fontId="3"/>
  </si>
  <si>
    <t>自損
行為</t>
    <rPh sb="0" eb="1">
      <t>ジ</t>
    </rPh>
    <rPh sb="1" eb="2">
      <t>ソン</t>
    </rPh>
    <rPh sb="3" eb="5">
      <t>コウイ</t>
    </rPh>
    <phoneticPr fontId="3"/>
  </si>
  <si>
    <t>加害</t>
    <rPh sb="0" eb="2">
      <t>カガイ</t>
    </rPh>
    <phoneticPr fontId="3"/>
  </si>
  <si>
    <t>急病</t>
    <rPh sb="0" eb="2">
      <t>キュウビョウ</t>
    </rPh>
    <phoneticPr fontId="3"/>
  </si>
  <si>
    <t>３．消防従事者・消防車台数等</t>
    <rPh sb="2" eb="4">
      <t>ショウボウ</t>
    </rPh>
    <rPh sb="4" eb="7">
      <t>ジュウジシャ</t>
    </rPh>
    <rPh sb="8" eb="11">
      <t>ショウボウシャ</t>
    </rPh>
    <rPh sb="11" eb="13">
      <t>ダイスウ</t>
    </rPh>
    <rPh sb="13" eb="14">
      <t>トウ</t>
    </rPh>
    <phoneticPr fontId="3"/>
  </si>
  <si>
    <t>各年１２月末現在</t>
    <rPh sb="0" eb="1">
      <t>カク</t>
    </rPh>
    <rPh sb="1" eb="2">
      <t>ネン</t>
    </rPh>
    <rPh sb="4" eb="5">
      <t>ガツ</t>
    </rPh>
    <rPh sb="5" eb="6">
      <t>マツ</t>
    </rPh>
    <rPh sb="6" eb="8">
      <t>ゲンザイ</t>
    </rPh>
    <phoneticPr fontId="3"/>
  </si>
  <si>
    <t>消防従事者</t>
    <rPh sb="0" eb="2">
      <t>ショウボウ</t>
    </rPh>
    <rPh sb="2" eb="5">
      <t>ジュウジシャ</t>
    </rPh>
    <phoneticPr fontId="3"/>
  </si>
  <si>
    <t>消防車台数</t>
    <rPh sb="0" eb="3">
      <t>ショウボウシャ</t>
    </rPh>
    <rPh sb="3" eb="5">
      <t>ダイスウ</t>
    </rPh>
    <phoneticPr fontId="3"/>
  </si>
  <si>
    <t>可搬式小型動力ポンプ台数</t>
    <rPh sb="0" eb="2">
      <t>カハン</t>
    </rPh>
    <rPh sb="2" eb="3">
      <t>シキ</t>
    </rPh>
    <rPh sb="3" eb="5">
      <t>コガタ</t>
    </rPh>
    <rPh sb="5" eb="7">
      <t>ドウリョク</t>
    </rPh>
    <rPh sb="10" eb="12">
      <t>ダイスウ</t>
    </rPh>
    <phoneticPr fontId="3"/>
  </si>
  <si>
    <t>救急車台数</t>
    <rPh sb="0" eb="3">
      <t>キュウキュウシャ</t>
    </rPh>
    <rPh sb="3" eb="5">
      <t>ダイスウ</t>
    </rPh>
    <phoneticPr fontId="3"/>
  </si>
  <si>
    <t>市消防職員</t>
    <rPh sb="0" eb="1">
      <t>シ</t>
    </rPh>
    <rPh sb="1" eb="3">
      <t>ショウボウ</t>
    </rPh>
    <rPh sb="3" eb="5">
      <t>ショクイン</t>
    </rPh>
    <phoneticPr fontId="3"/>
  </si>
  <si>
    <t>組合消防職員</t>
    <rPh sb="0" eb="2">
      <t>クミアイ</t>
    </rPh>
    <rPh sb="2" eb="4">
      <t>ショウボウ</t>
    </rPh>
    <rPh sb="4" eb="6">
      <t>ショクイン</t>
    </rPh>
    <phoneticPr fontId="3"/>
  </si>
  <si>
    <t>消防団員</t>
    <rPh sb="0" eb="3">
      <t>ショウボウダン</t>
    </rPh>
    <rPh sb="3" eb="4">
      <t>イン</t>
    </rPh>
    <phoneticPr fontId="3"/>
  </si>
  <si>
    <t>１．交通事故発生状況（その１）</t>
    <rPh sb="2" eb="4">
      <t>コウツウ</t>
    </rPh>
    <rPh sb="4" eb="6">
      <t>ジコ</t>
    </rPh>
    <rPh sb="6" eb="8">
      <t>ハッセイ</t>
    </rPh>
    <rPh sb="8" eb="10">
      <t>ジョウキョウ</t>
    </rPh>
    <phoneticPr fontId="3"/>
  </si>
  <si>
    <t>発生件数</t>
    <rPh sb="0" eb="2">
      <t>ハッセイ</t>
    </rPh>
    <rPh sb="2" eb="4">
      <t>ケンスウ</t>
    </rPh>
    <phoneticPr fontId="3"/>
  </si>
  <si>
    <t>被害状況（人）</t>
    <rPh sb="0" eb="2">
      <t>ヒガイ</t>
    </rPh>
    <rPh sb="2" eb="4">
      <t>ジョウキョウ</t>
    </rPh>
    <rPh sb="5" eb="6">
      <t>ニン</t>
    </rPh>
    <phoneticPr fontId="3"/>
  </si>
  <si>
    <t>種類別（件）</t>
    <rPh sb="0" eb="2">
      <t>シュルイ</t>
    </rPh>
    <rPh sb="2" eb="3">
      <t>ベツ</t>
    </rPh>
    <rPh sb="4" eb="5">
      <t>ケン</t>
    </rPh>
    <phoneticPr fontId="3"/>
  </si>
  <si>
    <t>事故類型別（件）</t>
    <rPh sb="0" eb="2">
      <t>ジコ</t>
    </rPh>
    <rPh sb="2" eb="4">
      <t>ルイケイ</t>
    </rPh>
    <rPh sb="4" eb="5">
      <t>ベツ</t>
    </rPh>
    <rPh sb="6" eb="7">
      <t>ケン</t>
    </rPh>
    <phoneticPr fontId="3"/>
  </si>
  <si>
    <t>路　　線　　別　（件）</t>
    <rPh sb="0" eb="1">
      <t>ミチ</t>
    </rPh>
    <rPh sb="3" eb="4">
      <t>セン</t>
    </rPh>
    <rPh sb="6" eb="7">
      <t>ベツ</t>
    </rPh>
    <rPh sb="9" eb="10">
      <t>ケン</t>
    </rPh>
    <phoneticPr fontId="3"/>
  </si>
  <si>
    <t>こども・高年者（人）</t>
    <rPh sb="4" eb="7">
      <t>コウネンシャ</t>
    </rPh>
    <rPh sb="8" eb="9">
      <t>ニン</t>
    </rPh>
    <phoneticPr fontId="3"/>
  </si>
  <si>
    <t>原付関連事故</t>
    <rPh sb="0" eb="2">
      <t>ゲンツキ</t>
    </rPh>
    <rPh sb="2" eb="4">
      <t>カンレン</t>
    </rPh>
    <rPh sb="4" eb="6">
      <t>ジコ</t>
    </rPh>
    <phoneticPr fontId="3"/>
  </si>
  <si>
    <t>人　　　身</t>
    <rPh sb="0" eb="1">
      <t>ヒト</t>
    </rPh>
    <rPh sb="4" eb="5">
      <t>ミ</t>
    </rPh>
    <phoneticPr fontId="3"/>
  </si>
  <si>
    <t>物　　　件</t>
    <rPh sb="0" eb="1">
      <t>モノ</t>
    </rPh>
    <rPh sb="4" eb="5">
      <t>ケン</t>
    </rPh>
    <phoneticPr fontId="3"/>
  </si>
  <si>
    <t>死　　　亡</t>
    <rPh sb="0" eb="1">
      <t>シ</t>
    </rPh>
    <rPh sb="4" eb="5">
      <t>ボウ</t>
    </rPh>
    <phoneticPr fontId="3"/>
  </si>
  <si>
    <t>重　　　傷</t>
    <rPh sb="0" eb="1">
      <t>シゲル</t>
    </rPh>
    <rPh sb="4" eb="5">
      <t>キズ</t>
    </rPh>
    <phoneticPr fontId="3"/>
  </si>
  <si>
    <t>軽　　　傷</t>
    <rPh sb="0" eb="1">
      <t>ケイ</t>
    </rPh>
    <rPh sb="4" eb="5">
      <t>キズ</t>
    </rPh>
    <phoneticPr fontId="3"/>
  </si>
  <si>
    <t>車　―　車</t>
    <rPh sb="0" eb="1">
      <t>クルマ</t>
    </rPh>
    <rPh sb="4" eb="5">
      <t>クルマ</t>
    </rPh>
    <phoneticPr fontId="3"/>
  </si>
  <si>
    <t>車―自転車</t>
    <rPh sb="0" eb="1">
      <t>クルマ</t>
    </rPh>
    <rPh sb="2" eb="5">
      <t>ジテンシャ</t>
    </rPh>
    <phoneticPr fontId="3"/>
  </si>
  <si>
    <t>車―歩行者</t>
    <rPh sb="0" eb="1">
      <t>クルマ</t>
    </rPh>
    <rPh sb="2" eb="5">
      <t>ホコウシャ</t>
    </rPh>
    <phoneticPr fontId="3"/>
  </si>
  <si>
    <t>車両単独</t>
    <rPh sb="0" eb="2">
      <t>シャリョウ</t>
    </rPh>
    <rPh sb="2" eb="4">
      <t>タンドク</t>
    </rPh>
    <phoneticPr fontId="3"/>
  </si>
  <si>
    <t>車</t>
    <rPh sb="0" eb="1">
      <t>クルマ</t>
    </rPh>
    <phoneticPr fontId="3"/>
  </si>
  <si>
    <t>国道２６号</t>
    <rPh sb="0" eb="2">
      <t>コクドウ</t>
    </rPh>
    <rPh sb="4" eb="5">
      <t>ゴウ</t>
    </rPh>
    <phoneticPr fontId="3"/>
  </si>
  <si>
    <t>府　　　　道</t>
    <rPh sb="0" eb="1">
      <t>フ</t>
    </rPh>
    <rPh sb="5" eb="6">
      <t>ドウ</t>
    </rPh>
    <phoneticPr fontId="3"/>
  </si>
  <si>
    <t>市　道</t>
    <rPh sb="0" eb="1">
      <t>シ</t>
    </rPh>
    <rPh sb="2" eb="3">
      <t>ミチ</t>
    </rPh>
    <phoneticPr fontId="3"/>
  </si>
  <si>
    <t>幼児（未就）</t>
    <rPh sb="0" eb="2">
      <t>ヨウジ</t>
    </rPh>
    <rPh sb="3" eb="4">
      <t>ミ</t>
    </rPh>
    <rPh sb="4" eb="5">
      <t>シュウ</t>
    </rPh>
    <phoneticPr fontId="3"/>
  </si>
  <si>
    <t>園　　児</t>
    <rPh sb="0" eb="1">
      <t>エン</t>
    </rPh>
    <rPh sb="3" eb="4">
      <t>コ</t>
    </rPh>
    <phoneticPr fontId="3"/>
  </si>
  <si>
    <t>小　学　生</t>
    <rPh sb="0" eb="1">
      <t>ショウ</t>
    </rPh>
    <rPh sb="2" eb="3">
      <t>ガク</t>
    </rPh>
    <rPh sb="4" eb="5">
      <t>ショウ</t>
    </rPh>
    <phoneticPr fontId="3"/>
  </si>
  <si>
    <t>中　学　生</t>
    <rPh sb="0" eb="1">
      <t>ナカ</t>
    </rPh>
    <rPh sb="2" eb="3">
      <t>ガク</t>
    </rPh>
    <rPh sb="4" eb="5">
      <t>ショウ</t>
    </rPh>
    <phoneticPr fontId="3"/>
  </si>
  <si>
    <r>
      <rPr>
        <sz val="9"/>
        <rFont val="ＭＳ 明朝"/>
        <family val="1"/>
        <charset val="128"/>
      </rPr>
      <t>（65歳以上）</t>
    </r>
    <r>
      <rPr>
        <sz val="11"/>
        <rFont val="ＭＳ 明朝"/>
        <family val="1"/>
        <charset val="128"/>
      </rPr>
      <t xml:space="preserve">
高 齢 者</t>
    </r>
    <rPh sb="3" eb="4">
      <t>サイ</t>
    </rPh>
    <rPh sb="4" eb="6">
      <t>イジョウ</t>
    </rPh>
    <phoneticPr fontId="3"/>
  </si>
  <si>
    <t>追　　突</t>
    <rPh sb="0" eb="1">
      <t>ツイ</t>
    </rPh>
    <rPh sb="3" eb="4">
      <t>ヅキ</t>
    </rPh>
    <phoneticPr fontId="3"/>
  </si>
  <si>
    <t>出　合　頭</t>
    <rPh sb="0" eb="1">
      <t>デ</t>
    </rPh>
    <rPh sb="2" eb="3">
      <t>ゴウ</t>
    </rPh>
    <rPh sb="4" eb="5">
      <t>ガシラ</t>
    </rPh>
    <phoneticPr fontId="3"/>
  </si>
  <si>
    <t>横　断　中</t>
    <rPh sb="0" eb="1">
      <t>ヨコ</t>
    </rPh>
    <rPh sb="2" eb="3">
      <t>ダン</t>
    </rPh>
    <rPh sb="4" eb="5">
      <t>ナカ</t>
    </rPh>
    <phoneticPr fontId="3"/>
  </si>
  <si>
    <t>堺阪南線</t>
    <rPh sb="0" eb="1">
      <t>サカイ</t>
    </rPh>
    <rPh sb="1" eb="3">
      <t>ハンナン</t>
    </rPh>
    <rPh sb="3" eb="4">
      <t>セン</t>
    </rPh>
    <phoneticPr fontId="3"/>
  </si>
  <si>
    <t>臨　海　線</t>
    <rPh sb="0" eb="1">
      <t>リン</t>
    </rPh>
    <rPh sb="2" eb="3">
      <t>ウミ</t>
    </rPh>
    <rPh sb="4" eb="5">
      <t>セン</t>
    </rPh>
    <phoneticPr fontId="3"/>
  </si>
  <si>
    <t>泉大津線
富田林―</t>
    <rPh sb="0" eb="3">
      <t>イズミオオツ</t>
    </rPh>
    <rPh sb="3" eb="4">
      <t>セン</t>
    </rPh>
    <rPh sb="5" eb="8">
      <t>トンダバヤシ</t>
    </rPh>
    <phoneticPr fontId="3"/>
  </si>
  <si>
    <t>中　央　線</t>
    <rPh sb="0" eb="1">
      <t>ナカ</t>
    </rPh>
    <rPh sb="2" eb="3">
      <t>ヒサシ</t>
    </rPh>
    <rPh sb="4" eb="5">
      <t>セン</t>
    </rPh>
    <phoneticPr fontId="3"/>
  </si>
  <si>
    <t>（注）泉大津警察署管内（忠岡町を含む。）の数値</t>
    <rPh sb="1" eb="2">
      <t>チュウ</t>
    </rPh>
    <rPh sb="3" eb="6">
      <t>イズミオオツ</t>
    </rPh>
    <rPh sb="6" eb="9">
      <t>ケイサツショ</t>
    </rPh>
    <rPh sb="9" eb="11">
      <t>カンナイ</t>
    </rPh>
    <rPh sb="12" eb="15">
      <t>タダオカチョウ</t>
    </rPh>
    <rPh sb="16" eb="17">
      <t>フク</t>
    </rPh>
    <rPh sb="21" eb="23">
      <t>スウチ</t>
    </rPh>
    <phoneticPr fontId="3"/>
  </si>
  <si>
    <t>資料：泉大津警察署</t>
    <rPh sb="0" eb="2">
      <t>シリョウ</t>
    </rPh>
    <phoneticPr fontId="3"/>
  </si>
  <si>
    <t>２．交通事故発生状況（その２）</t>
    <rPh sb="2" eb="4">
      <t>コウツウ</t>
    </rPh>
    <rPh sb="4" eb="6">
      <t>ジコ</t>
    </rPh>
    <rPh sb="6" eb="8">
      <t>ハッセイ</t>
    </rPh>
    <rPh sb="8" eb="10">
      <t>ジョウキョウ</t>
    </rPh>
    <phoneticPr fontId="3"/>
  </si>
  <si>
    <t>乗用</t>
    <rPh sb="0" eb="2">
      <t>ジョウヨウ</t>
    </rPh>
    <phoneticPr fontId="3"/>
  </si>
  <si>
    <t>貨物</t>
    <rPh sb="0" eb="2">
      <t>カモツ</t>
    </rPh>
    <phoneticPr fontId="3"/>
  </si>
  <si>
    <t>自転車</t>
    <rPh sb="0" eb="3">
      <t>ジテンシャ</t>
    </rPh>
    <phoneticPr fontId="3"/>
  </si>
  <si>
    <t>歩行者</t>
    <rPh sb="0" eb="3">
      <t>ホコウシャ</t>
    </rPh>
    <phoneticPr fontId="3"/>
  </si>
  <si>
    <t>信号機数</t>
    <rPh sb="0" eb="3">
      <t>シンゴウキ</t>
    </rPh>
    <rPh sb="3" eb="4">
      <t>スウ</t>
    </rPh>
    <phoneticPr fontId="3"/>
  </si>
  <si>
    <t>横断歩道橋数</t>
    <rPh sb="0" eb="2">
      <t>オウダン</t>
    </rPh>
    <rPh sb="2" eb="4">
      <t>ホドウ</t>
    </rPh>
    <rPh sb="4" eb="5">
      <t>キョウ</t>
    </rPh>
    <rPh sb="5" eb="6">
      <t>スウ</t>
    </rPh>
    <phoneticPr fontId="3"/>
  </si>
  <si>
    <t>死傷者数</t>
    <rPh sb="0" eb="3">
      <t>シショウシャ</t>
    </rPh>
    <rPh sb="3" eb="4">
      <t>スウ</t>
    </rPh>
    <phoneticPr fontId="3"/>
  </si>
  <si>
    <t>(死者)</t>
    <rPh sb="1" eb="3">
      <t>シシャ</t>
    </rPh>
    <phoneticPr fontId="3"/>
  </si>
  <si>
    <t>（注）この表において、交通事故は第１当事者による人身事故。第１当事者とは交通事故に関与した人のうち違反（過失）の重いものをいい、違反（過</t>
    <rPh sb="1" eb="2">
      <t>チュウ</t>
    </rPh>
    <rPh sb="5" eb="6">
      <t>ヒョウ</t>
    </rPh>
    <rPh sb="11" eb="13">
      <t>コウツウ</t>
    </rPh>
    <rPh sb="13" eb="15">
      <t>ジコ</t>
    </rPh>
    <rPh sb="16" eb="17">
      <t>ダイ</t>
    </rPh>
    <rPh sb="18" eb="21">
      <t>トウジシャ</t>
    </rPh>
    <rPh sb="24" eb="26">
      <t>ジンシン</t>
    </rPh>
    <rPh sb="26" eb="28">
      <t>ジコ</t>
    </rPh>
    <rPh sb="29" eb="30">
      <t>ダイ</t>
    </rPh>
    <rPh sb="31" eb="34">
      <t>トウジシャ</t>
    </rPh>
    <rPh sb="36" eb="38">
      <t>コウツウ</t>
    </rPh>
    <rPh sb="38" eb="40">
      <t>ジコ</t>
    </rPh>
    <rPh sb="41" eb="43">
      <t>カンヨ</t>
    </rPh>
    <rPh sb="45" eb="46">
      <t>ヒト</t>
    </rPh>
    <rPh sb="49" eb="51">
      <t>イハン</t>
    </rPh>
    <rPh sb="52" eb="54">
      <t>カシツ</t>
    </rPh>
    <rPh sb="56" eb="57">
      <t>オモ</t>
    </rPh>
    <rPh sb="64" eb="66">
      <t>イハン</t>
    </rPh>
    <rPh sb="67" eb="68">
      <t>カ</t>
    </rPh>
    <phoneticPr fontId="3"/>
  </si>
  <si>
    <t xml:space="preserve">       失）が同程度の場合、被害が小さいものをいう。</t>
    <phoneticPr fontId="3"/>
  </si>
  <si>
    <t xml:space="preserve">      信号機数（設置箇所数）及び横断歩道橋は平成２５年３月末現在の数</t>
    <rPh sb="6" eb="9">
      <t>シンゴウキ</t>
    </rPh>
    <rPh sb="9" eb="10">
      <t>スウ</t>
    </rPh>
    <rPh sb="11" eb="13">
      <t>セッチ</t>
    </rPh>
    <rPh sb="13" eb="15">
      <t>カショ</t>
    </rPh>
    <rPh sb="15" eb="16">
      <t>スウ</t>
    </rPh>
    <rPh sb="17" eb="18">
      <t>オヨ</t>
    </rPh>
    <rPh sb="19" eb="21">
      <t>オウダン</t>
    </rPh>
    <rPh sb="21" eb="23">
      <t>ホドウ</t>
    </rPh>
    <rPh sb="23" eb="24">
      <t>キョウ</t>
    </rPh>
    <rPh sb="25" eb="27">
      <t>ヘイセイ</t>
    </rPh>
    <rPh sb="29" eb="30">
      <t>ネン</t>
    </rPh>
    <rPh sb="31" eb="32">
      <t>ツキ</t>
    </rPh>
    <rPh sb="32" eb="33">
      <t>マツ</t>
    </rPh>
    <rPh sb="33" eb="35">
      <t>ゲンザイ</t>
    </rPh>
    <rPh sb="36" eb="37">
      <t>スウ</t>
    </rPh>
    <phoneticPr fontId="3"/>
  </si>
  <si>
    <t>３．犯罪発生件数</t>
    <rPh sb="2" eb="4">
      <t>ハンザイ</t>
    </rPh>
    <rPh sb="4" eb="6">
      <t>ハッセイ</t>
    </rPh>
    <rPh sb="6" eb="8">
      <t>ケンスウ</t>
    </rPh>
    <phoneticPr fontId="3"/>
  </si>
  <si>
    <t>凶悪犯</t>
    <rPh sb="0" eb="3">
      <t>キョウアクハン</t>
    </rPh>
    <phoneticPr fontId="3"/>
  </si>
  <si>
    <t>窃盗犯</t>
    <rPh sb="0" eb="3">
      <t>セットウハン</t>
    </rPh>
    <phoneticPr fontId="3"/>
  </si>
  <si>
    <t>粗暴犯</t>
    <rPh sb="0" eb="2">
      <t>ソボウ</t>
    </rPh>
    <rPh sb="2" eb="3">
      <t>ハン</t>
    </rPh>
    <phoneticPr fontId="3"/>
  </si>
  <si>
    <t>認知
件数</t>
    <rPh sb="0" eb="2">
      <t>ニンチ</t>
    </rPh>
    <rPh sb="3" eb="5">
      <t>ケンスウ</t>
    </rPh>
    <phoneticPr fontId="3"/>
  </si>
  <si>
    <t>検挙
件数</t>
    <rPh sb="0" eb="2">
      <t>ケンキョ</t>
    </rPh>
    <rPh sb="3" eb="5">
      <t>ケンスウ</t>
    </rPh>
    <phoneticPr fontId="3"/>
  </si>
  <si>
    <t>検挙
人員</t>
    <rPh sb="0" eb="2">
      <t>ケンキョ</t>
    </rPh>
    <rPh sb="3" eb="5">
      <t>ジンイン</t>
    </rPh>
    <phoneticPr fontId="3"/>
  </si>
  <si>
    <t>（注）・泉大津警察署管内（忠岡町を含む。）の数値</t>
    <rPh sb="1" eb="2">
      <t>チュウ</t>
    </rPh>
    <rPh sb="4" eb="7">
      <t>イズミオオツ</t>
    </rPh>
    <rPh sb="7" eb="10">
      <t>ケイサツショ</t>
    </rPh>
    <rPh sb="10" eb="12">
      <t>カンナイ</t>
    </rPh>
    <rPh sb="13" eb="16">
      <t>タダオカチョウ</t>
    </rPh>
    <rPh sb="17" eb="18">
      <t>フク</t>
    </rPh>
    <rPh sb="22" eb="24">
      <t>スウチ</t>
    </rPh>
    <phoneticPr fontId="3"/>
  </si>
  <si>
    <t>　　　・「その他」には粗暴犯（暴行、傷害、脅迫、恐喝）を含む。</t>
    <rPh sb="7" eb="8">
      <t>タ</t>
    </rPh>
    <rPh sb="11" eb="13">
      <t>ソボウ</t>
    </rPh>
    <rPh sb="13" eb="14">
      <t>ハン</t>
    </rPh>
    <rPh sb="15" eb="17">
      <t>ボウコウ</t>
    </rPh>
    <rPh sb="18" eb="20">
      <t>ショウガイ</t>
    </rPh>
    <rPh sb="21" eb="23">
      <t>キョウハク</t>
    </rPh>
    <rPh sb="24" eb="26">
      <t>キョウカツ</t>
    </rPh>
    <rPh sb="28" eb="29">
      <t>フク</t>
    </rPh>
    <phoneticPr fontId="3"/>
  </si>
  <si>
    <t>　　　・「凶悪犯」とは殺人（殺人未遂、殺人予備を含む。）、強かん、放火、</t>
    <rPh sb="5" eb="8">
      <t>キョウアクハン</t>
    </rPh>
    <rPh sb="11" eb="13">
      <t>サツジン</t>
    </rPh>
    <rPh sb="14" eb="16">
      <t>サツジン</t>
    </rPh>
    <rPh sb="16" eb="18">
      <t>ミスイ</t>
    </rPh>
    <rPh sb="19" eb="21">
      <t>サツジン</t>
    </rPh>
    <rPh sb="21" eb="23">
      <t>ヨビ</t>
    </rPh>
    <rPh sb="24" eb="25">
      <t>フク</t>
    </rPh>
    <rPh sb="29" eb="30">
      <t>キョウ</t>
    </rPh>
    <rPh sb="33" eb="35">
      <t>ホウカ</t>
    </rPh>
    <phoneticPr fontId="3"/>
  </si>
  <si>
    <t>　　　　強盗（強盗殺人を含む。）をいう。</t>
    <rPh sb="4" eb="6">
      <t>ゴウトウ</t>
    </rPh>
    <rPh sb="7" eb="9">
      <t>ゴウトウ</t>
    </rPh>
    <rPh sb="9" eb="11">
      <t>サツジン</t>
    </rPh>
    <rPh sb="12" eb="13">
      <t>フク</t>
    </rPh>
    <phoneticPr fontId="3"/>
  </si>
  <si>
    <t>１．歳入予算及び決算</t>
    <rPh sb="2" eb="4">
      <t>サイニュウ</t>
    </rPh>
    <rPh sb="4" eb="6">
      <t>ヨサン</t>
    </rPh>
    <rPh sb="6" eb="7">
      <t>オヨ</t>
    </rPh>
    <rPh sb="8" eb="10">
      <t>ケッサン</t>
    </rPh>
    <phoneticPr fontId="3"/>
  </si>
  <si>
    <t>科　　　　　目</t>
    <rPh sb="0" eb="1">
      <t>カ</t>
    </rPh>
    <rPh sb="6" eb="7">
      <t>メ</t>
    </rPh>
    <phoneticPr fontId="3"/>
  </si>
  <si>
    <t>平成２９年度
決算額</t>
    <rPh sb="0" eb="2">
      <t>ヘイセイ</t>
    </rPh>
    <rPh sb="4" eb="6">
      <t>ネンド</t>
    </rPh>
    <rPh sb="7" eb="9">
      <t>ケッサン</t>
    </rPh>
    <rPh sb="9" eb="10">
      <t>ガク</t>
    </rPh>
    <phoneticPr fontId="3"/>
  </si>
  <si>
    <t>平成３０年度
決算額</t>
    <rPh sb="0" eb="2">
      <t>ヘイセイ</t>
    </rPh>
    <rPh sb="4" eb="6">
      <t>ネンド</t>
    </rPh>
    <rPh sb="7" eb="9">
      <t>ケッサン</t>
    </rPh>
    <rPh sb="9" eb="10">
      <t>ガク</t>
    </rPh>
    <phoneticPr fontId="3"/>
  </si>
  <si>
    <t>総　　　　額</t>
    <rPh sb="0" eb="1">
      <t>フサ</t>
    </rPh>
    <rPh sb="5" eb="6">
      <t>ガク</t>
    </rPh>
    <phoneticPr fontId="3"/>
  </si>
  <si>
    <t>一　般　会　計</t>
    <rPh sb="0" eb="1">
      <t>１</t>
    </rPh>
    <rPh sb="2" eb="3">
      <t>バン</t>
    </rPh>
    <rPh sb="4" eb="5">
      <t>カイ</t>
    </rPh>
    <rPh sb="6" eb="7">
      <t>ケイ</t>
    </rPh>
    <phoneticPr fontId="3"/>
  </si>
  <si>
    <t>市税</t>
    <rPh sb="0" eb="2">
      <t>シゼイ</t>
    </rPh>
    <phoneticPr fontId="3"/>
  </si>
  <si>
    <t>地方譲与税</t>
    <rPh sb="0" eb="2">
      <t>チホウ</t>
    </rPh>
    <rPh sb="2" eb="4">
      <t>ジョウヨ</t>
    </rPh>
    <rPh sb="4" eb="5">
      <t>ゼイ</t>
    </rPh>
    <phoneticPr fontId="3"/>
  </si>
  <si>
    <t>利子割交付金</t>
    <rPh sb="0" eb="2">
      <t>リシ</t>
    </rPh>
    <rPh sb="2" eb="3">
      <t>ワリ</t>
    </rPh>
    <rPh sb="3" eb="6">
      <t>コウフキン</t>
    </rPh>
    <phoneticPr fontId="3"/>
  </si>
  <si>
    <t>配当割交付金</t>
    <rPh sb="0" eb="2">
      <t>ハイトウ</t>
    </rPh>
    <rPh sb="2" eb="3">
      <t>ワリ</t>
    </rPh>
    <rPh sb="3" eb="6">
      <t>コウフキン</t>
    </rPh>
    <phoneticPr fontId="3"/>
  </si>
  <si>
    <t>株式等譲渡所得割交付金</t>
    <rPh sb="0" eb="2">
      <t>カブシキ</t>
    </rPh>
    <rPh sb="2" eb="3">
      <t>トウ</t>
    </rPh>
    <rPh sb="3" eb="5">
      <t>ジョウト</t>
    </rPh>
    <rPh sb="5" eb="7">
      <t>ショトク</t>
    </rPh>
    <rPh sb="7" eb="8">
      <t>ワ</t>
    </rPh>
    <rPh sb="8" eb="11">
      <t>コウフキン</t>
    </rPh>
    <phoneticPr fontId="3"/>
  </si>
  <si>
    <t>地方消費税交付金</t>
    <rPh sb="0" eb="2">
      <t>チホウ</t>
    </rPh>
    <rPh sb="2" eb="5">
      <t>ショウヒゼイ</t>
    </rPh>
    <rPh sb="5" eb="8">
      <t>コウフキン</t>
    </rPh>
    <phoneticPr fontId="3"/>
  </si>
  <si>
    <t>自動車取得税交付金</t>
    <rPh sb="0" eb="3">
      <t>ジドウシャ</t>
    </rPh>
    <rPh sb="3" eb="5">
      <t>シュトク</t>
    </rPh>
    <rPh sb="5" eb="6">
      <t>ゼイ</t>
    </rPh>
    <rPh sb="6" eb="9">
      <t>コウフキン</t>
    </rPh>
    <phoneticPr fontId="3"/>
  </si>
  <si>
    <t>地方特例交付金</t>
    <rPh sb="0" eb="2">
      <t>チホウ</t>
    </rPh>
    <rPh sb="2" eb="4">
      <t>トクレイ</t>
    </rPh>
    <rPh sb="4" eb="7">
      <t>コウフキン</t>
    </rPh>
    <phoneticPr fontId="3"/>
  </si>
  <si>
    <t>地方交付税</t>
    <rPh sb="0" eb="2">
      <t>チホウ</t>
    </rPh>
    <rPh sb="2" eb="5">
      <t>コウフゼイ</t>
    </rPh>
    <phoneticPr fontId="3"/>
  </si>
  <si>
    <t>交通安全対策特別交付金</t>
    <rPh sb="0" eb="2">
      <t>コウツウ</t>
    </rPh>
    <rPh sb="2" eb="4">
      <t>アンゼン</t>
    </rPh>
    <rPh sb="4" eb="6">
      <t>タイサク</t>
    </rPh>
    <rPh sb="6" eb="8">
      <t>トクベツ</t>
    </rPh>
    <rPh sb="8" eb="11">
      <t>コウフキン</t>
    </rPh>
    <phoneticPr fontId="3"/>
  </si>
  <si>
    <t>分担金及び負担金</t>
    <rPh sb="0" eb="3">
      <t>ブンタンキン</t>
    </rPh>
    <rPh sb="3" eb="4">
      <t>オヨ</t>
    </rPh>
    <rPh sb="5" eb="8">
      <t>フタンキン</t>
    </rPh>
    <phoneticPr fontId="3"/>
  </si>
  <si>
    <t>使用料及び手数料</t>
    <rPh sb="0" eb="3">
      <t>シヨウリョウ</t>
    </rPh>
    <rPh sb="3" eb="4">
      <t>オヨ</t>
    </rPh>
    <rPh sb="5" eb="8">
      <t>テスウリョウ</t>
    </rPh>
    <phoneticPr fontId="3"/>
  </si>
  <si>
    <t>国庫支出金</t>
    <rPh sb="0" eb="2">
      <t>コッコ</t>
    </rPh>
    <rPh sb="2" eb="5">
      <t>シシュツキン</t>
    </rPh>
    <phoneticPr fontId="3"/>
  </si>
  <si>
    <t>府支出金</t>
    <rPh sb="0" eb="1">
      <t>フ</t>
    </rPh>
    <rPh sb="1" eb="4">
      <t>シシュツキン</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</si>
  <si>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</si>
  <si>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</si>
  <si>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</si>
  <si>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諸収入</t>
    <rPh sb="0" eb="1">
      <t>ショ</t>
    </rPh>
    <rPh sb="1" eb="3">
      <t>シュウニュウ</t>
    </rPh>
    <phoneticPr fontId="3"/>
  </si>
  <si>
    <t>市債</t>
    <rPh sb="0" eb="2">
      <t>シサイ</t>
    </rPh>
    <phoneticPr fontId="3"/>
  </si>
  <si>
    <t>繰越金</t>
    <rPh sb="0" eb="2">
      <t>クリコシ</t>
    </rPh>
    <rPh sb="2" eb="3">
      <t>キン</t>
    </rPh>
    <phoneticPr fontId="3"/>
  </si>
  <si>
    <t>特　別　会　計</t>
    <rPh sb="0" eb="1">
      <t>トク</t>
    </rPh>
    <rPh sb="2" eb="3">
      <t>ベツ</t>
    </rPh>
    <rPh sb="4" eb="5">
      <t>カイ</t>
    </rPh>
    <rPh sb="6" eb="7">
      <t>ケイ</t>
    </rPh>
    <phoneticPr fontId="3"/>
  </si>
  <si>
    <t>国民健康保険事業</t>
    <rPh sb="0" eb="2">
      <t>コクミン</t>
    </rPh>
    <rPh sb="2" eb="4">
      <t>ケンコウ</t>
    </rPh>
    <rPh sb="4" eb="6">
      <t>ホケン</t>
    </rPh>
    <rPh sb="6" eb="8">
      <t>ジギョウ</t>
    </rPh>
    <phoneticPr fontId="3"/>
  </si>
  <si>
    <t>下水道事業</t>
    <rPh sb="0" eb="3">
      <t>ゲスイドウ</t>
    </rPh>
    <rPh sb="3" eb="5">
      <t>ジギョウ</t>
    </rPh>
    <phoneticPr fontId="3"/>
  </si>
  <si>
    <t>駐車場事業</t>
    <rPh sb="0" eb="3">
      <t>チュウシャジョウ</t>
    </rPh>
    <rPh sb="3" eb="5">
      <t>ジギョウ</t>
    </rPh>
    <phoneticPr fontId="3"/>
  </si>
  <si>
    <t>土地取得事業</t>
    <rPh sb="0" eb="2">
      <t>トチ</t>
    </rPh>
    <rPh sb="2" eb="4">
      <t>シュトク</t>
    </rPh>
    <rPh sb="4" eb="6">
      <t>ジギョウ</t>
    </rPh>
    <phoneticPr fontId="3"/>
  </si>
  <si>
    <t>介護保険事業</t>
    <rPh sb="0" eb="2">
      <t>カイゴ</t>
    </rPh>
    <rPh sb="2" eb="4">
      <t>ホケン</t>
    </rPh>
    <rPh sb="4" eb="6">
      <t>ジギョウ</t>
    </rPh>
    <phoneticPr fontId="3"/>
  </si>
  <si>
    <t>後期高齢者医療</t>
    <rPh sb="0" eb="2">
      <t>コウキ</t>
    </rPh>
    <rPh sb="2" eb="5">
      <t>コウレイシャ</t>
    </rPh>
    <rPh sb="5" eb="7">
      <t>イリョウ</t>
    </rPh>
    <phoneticPr fontId="3"/>
  </si>
  <si>
    <t>水道事業会計</t>
    <rPh sb="0" eb="2">
      <t>スイドウ</t>
    </rPh>
    <rPh sb="2" eb="4">
      <t>ジギョウ</t>
    </rPh>
    <rPh sb="4" eb="6">
      <t>カイケイ</t>
    </rPh>
    <phoneticPr fontId="3"/>
  </si>
  <si>
    <t>病院事業会計</t>
    <rPh sb="0" eb="2">
      <t>ビョウイン</t>
    </rPh>
    <rPh sb="2" eb="4">
      <t>ジギョウ</t>
    </rPh>
    <rPh sb="4" eb="6">
      <t>カイケイ</t>
    </rPh>
    <phoneticPr fontId="3"/>
  </si>
  <si>
    <t>資料：財政課</t>
    <rPh sb="0" eb="2">
      <t>シリョウ</t>
    </rPh>
    <rPh sb="3" eb="6">
      <t>ザイセイカ</t>
    </rPh>
    <phoneticPr fontId="3"/>
  </si>
  <si>
    <t>２．歳出予算及び決算</t>
    <rPh sb="2" eb="4">
      <t>サイシュツ</t>
    </rPh>
    <rPh sb="4" eb="6">
      <t>ヨサン</t>
    </rPh>
    <rPh sb="6" eb="7">
      <t>オヨ</t>
    </rPh>
    <rPh sb="8" eb="10">
      <t>ケッサン</t>
    </rPh>
    <phoneticPr fontId="3"/>
  </si>
  <si>
    <t>議会費</t>
    <rPh sb="0" eb="2">
      <t>ギカイ</t>
    </rPh>
    <rPh sb="2" eb="3">
      <t>ヒ</t>
    </rPh>
    <phoneticPr fontId="3"/>
  </si>
  <si>
    <t>総務費</t>
    <rPh sb="0" eb="3">
      <t>ソウムヒ</t>
    </rPh>
    <phoneticPr fontId="3"/>
  </si>
  <si>
    <t>民生費</t>
    <rPh sb="0" eb="2">
      <t>ミンセイ</t>
    </rPh>
    <rPh sb="2" eb="3">
      <t>ヒ</t>
    </rPh>
    <phoneticPr fontId="3"/>
  </si>
  <si>
    <t>衛生費</t>
    <rPh sb="0" eb="3">
      <t>エイセイヒ</t>
    </rPh>
    <phoneticPr fontId="3"/>
  </si>
  <si>
    <t>農林水産業費</t>
    <rPh sb="0" eb="2">
      <t>ノウリン</t>
    </rPh>
    <rPh sb="2" eb="4">
      <t>スイサン</t>
    </rPh>
    <rPh sb="4" eb="5">
      <t>ギョウ</t>
    </rPh>
    <rPh sb="5" eb="6">
      <t>ヒ</t>
    </rPh>
    <phoneticPr fontId="3"/>
  </si>
  <si>
    <t>商工費</t>
    <rPh sb="0" eb="2">
      <t>ショウコウ</t>
    </rPh>
    <rPh sb="2" eb="3">
      <t>ヒ</t>
    </rPh>
    <phoneticPr fontId="3"/>
  </si>
  <si>
    <t>土木費</t>
    <rPh sb="0" eb="2">
      <t>ドボク</t>
    </rPh>
    <rPh sb="2" eb="3">
      <t>ヒ</t>
    </rPh>
    <phoneticPr fontId="3"/>
  </si>
  <si>
    <t>消防費</t>
    <rPh sb="0" eb="2">
      <t>ショウボウ</t>
    </rPh>
    <rPh sb="2" eb="3">
      <t>ヒ</t>
    </rPh>
    <phoneticPr fontId="3"/>
  </si>
  <si>
    <t>教育費</t>
    <rPh sb="0" eb="3">
      <t>キョウイクヒ</t>
    </rPh>
    <phoneticPr fontId="3"/>
  </si>
  <si>
    <t>公債費</t>
    <rPh sb="0" eb="1">
      <t>コウ</t>
    </rPh>
    <rPh sb="1" eb="2">
      <t>サイ</t>
    </rPh>
    <rPh sb="2" eb="3">
      <t>ヒ</t>
    </rPh>
    <phoneticPr fontId="3"/>
  </si>
  <si>
    <t>諸支出金</t>
    <rPh sb="0" eb="1">
      <t>ショ</t>
    </rPh>
    <rPh sb="1" eb="4">
      <t>シシュツキン</t>
    </rPh>
    <phoneticPr fontId="3"/>
  </si>
  <si>
    <t>予備費</t>
    <rPh sb="0" eb="3">
      <t>ヨビヒ</t>
    </rPh>
    <phoneticPr fontId="3"/>
  </si>
  <si>
    <t>繰上充用金</t>
    <rPh sb="0" eb="2">
      <t>クリアゲ</t>
    </rPh>
    <rPh sb="2" eb="4">
      <t>ジュウヨウ</t>
    </rPh>
    <rPh sb="4" eb="5">
      <t>キン</t>
    </rPh>
    <phoneticPr fontId="3"/>
  </si>
  <si>
    <t>後期高齢者医療</t>
    <rPh sb="0" eb="2">
      <t>コウキ</t>
    </rPh>
    <rPh sb="2" eb="4">
      <t>コウレイ</t>
    </rPh>
    <rPh sb="4" eb="5">
      <t>シャ</t>
    </rPh>
    <rPh sb="5" eb="7">
      <t>イリョウ</t>
    </rPh>
    <phoneticPr fontId="3"/>
  </si>
  <si>
    <t>３．市税</t>
    <rPh sb="2" eb="4">
      <t>シゼイ</t>
    </rPh>
    <phoneticPr fontId="3"/>
  </si>
  <si>
    <t>市　　民　　税</t>
    <rPh sb="0" eb="1">
      <t>シ</t>
    </rPh>
    <rPh sb="3" eb="4">
      <t>タミ</t>
    </rPh>
    <rPh sb="6" eb="7">
      <t>ゼイ</t>
    </rPh>
    <phoneticPr fontId="3"/>
  </si>
  <si>
    <t>固定資産税</t>
    <rPh sb="0" eb="2">
      <t>コテイ</t>
    </rPh>
    <rPh sb="2" eb="5">
      <t>シサンゼイ</t>
    </rPh>
    <phoneticPr fontId="3"/>
  </si>
  <si>
    <t>軽自動車税</t>
    <rPh sb="0" eb="4">
      <t>ケイジドウシャ</t>
    </rPh>
    <rPh sb="4" eb="5">
      <t>ゼイ</t>
    </rPh>
    <phoneticPr fontId="3"/>
  </si>
  <si>
    <t>市たばこ税</t>
    <rPh sb="0" eb="1">
      <t>シ</t>
    </rPh>
    <rPh sb="4" eb="5">
      <t>ゼイ</t>
    </rPh>
    <phoneticPr fontId="3"/>
  </si>
  <si>
    <t>特別土地
保有税</t>
    <rPh sb="0" eb="2">
      <t>トクベツ</t>
    </rPh>
    <rPh sb="2" eb="4">
      <t>トチ</t>
    </rPh>
    <rPh sb="5" eb="8">
      <t>ホユウゼイ</t>
    </rPh>
    <phoneticPr fontId="3"/>
  </si>
  <si>
    <t>都市
計画税</t>
    <rPh sb="0" eb="2">
      <t>トシ</t>
    </rPh>
    <rPh sb="3" eb="5">
      <t>ケイカク</t>
    </rPh>
    <rPh sb="5" eb="6">
      <t>ゼイ</t>
    </rPh>
    <phoneticPr fontId="3"/>
  </si>
  <si>
    <t>４．市民一人当たり・一世帯当たりの市税負担額</t>
    <rPh sb="2" eb="4">
      <t>シミン</t>
    </rPh>
    <rPh sb="4" eb="6">
      <t>ヒトリ</t>
    </rPh>
    <rPh sb="6" eb="7">
      <t>ア</t>
    </rPh>
    <rPh sb="10" eb="11">
      <t>イチ</t>
    </rPh>
    <rPh sb="11" eb="13">
      <t>セタイ</t>
    </rPh>
    <rPh sb="13" eb="14">
      <t>ア</t>
    </rPh>
    <rPh sb="17" eb="19">
      <t>シゼイ</t>
    </rPh>
    <rPh sb="19" eb="21">
      <t>フタン</t>
    </rPh>
    <rPh sb="21" eb="22">
      <t>ガク</t>
    </rPh>
    <phoneticPr fontId="3"/>
  </si>
  <si>
    <t>（単位：円）</t>
    <rPh sb="1" eb="3">
      <t>タンイ</t>
    </rPh>
    <rPh sb="4" eb="5">
      <t>エン</t>
    </rPh>
    <phoneticPr fontId="3"/>
  </si>
  <si>
    <t>市民税</t>
    <rPh sb="0" eb="3">
      <t>シミンゼイ</t>
    </rPh>
    <phoneticPr fontId="3"/>
  </si>
  <si>
    <t>都市計画税</t>
    <rPh sb="0" eb="2">
      <t>トシ</t>
    </rPh>
    <rPh sb="2" eb="4">
      <t>ケイカク</t>
    </rPh>
    <rPh sb="4" eb="5">
      <t>ゼイ</t>
    </rPh>
    <phoneticPr fontId="3"/>
  </si>
  <si>
    <t>一人当たり</t>
    <rPh sb="0" eb="2">
      <t>ヒトリ</t>
    </rPh>
    <rPh sb="2" eb="3">
      <t>ア</t>
    </rPh>
    <phoneticPr fontId="3"/>
  </si>
  <si>
    <t>一世帯当たり</t>
    <rPh sb="0" eb="1">
      <t>イチ</t>
    </rPh>
    <rPh sb="1" eb="3">
      <t>セタイ</t>
    </rPh>
    <rPh sb="3" eb="4">
      <t>ア</t>
    </rPh>
    <phoneticPr fontId="3"/>
  </si>
  <si>
    <t>数字の丸め方で総数が一致しない場合があります。</t>
    <rPh sb="0" eb="2">
      <t>スウジ</t>
    </rPh>
    <rPh sb="3" eb="4">
      <t>マル</t>
    </rPh>
    <rPh sb="5" eb="6">
      <t>カタ</t>
    </rPh>
    <rPh sb="7" eb="9">
      <t>ソウスウ</t>
    </rPh>
    <rPh sb="10" eb="12">
      <t>イッチ</t>
    </rPh>
    <rPh sb="15" eb="17">
      <t>バアイ</t>
    </rPh>
    <phoneticPr fontId="3"/>
  </si>
  <si>
    <t>５．市たばこ税月別収入状況</t>
    <rPh sb="2" eb="3">
      <t>シ</t>
    </rPh>
    <rPh sb="6" eb="7">
      <t>ゼイ</t>
    </rPh>
    <rPh sb="7" eb="9">
      <t>ツキベツ</t>
    </rPh>
    <rPh sb="9" eb="11">
      <t>シュウニュウ</t>
    </rPh>
    <rPh sb="11" eb="13">
      <t>ジョウキョウ</t>
    </rPh>
    <phoneticPr fontId="3"/>
  </si>
  <si>
    <t>（単位：千本・千円）</t>
    <rPh sb="1" eb="3">
      <t>タンイ</t>
    </rPh>
    <rPh sb="4" eb="6">
      <t>センボン</t>
    </rPh>
    <rPh sb="7" eb="9">
      <t>センエン</t>
    </rPh>
    <phoneticPr fontId="3"/>
  </si>
  <si>
    <t>１月</t>
  </si>
  <si>
    <t>本数</t>
  </si>
  <si>
    <t>税額</t>
  </si>
  <si>
    <t>本数</t>
    <rPh sb="0" eb="2">
      <t>ホンスウ</t>
    </rPh>
    <phoneticPr fontId="3"/>
  </si>
  <si>
    <t>税額</t>
    <rPh sb="0" eb="2">
      <t>ゼイガク</t>
    </rPh>
    <phoneticPr fontId="3"/>
  </si>
  <si>
    <t>６．公有財産の状況</t>
    <rPh sb="2" eb="4">
      <t>コウユウ</t>
    </rPh>
    <rPh sb="4" eb="6">
      <t>ザイサン</t>
    </rPh>
    <rPh sb="7" eb="9">
      <t>ジョウキョウ</t>
    </rPh>
    <phoneticPr fontId="3"/>
  </si>
  <si>
    <t>行　政　施　設</t>
    <rPh sb="0" eb="1">
      <t>ギョウ</t>
    </rPh>
    <rPh sb="2" eb="3">
      <t>セイ</t>
    </rPh>
    <rPh sb="4" eb="5">
      <t>ホドコ</t>
    </rPh>
    <rPh sb="6" eb="7">
      <t>セツ</t>
    </rPh>
    <phoneticPr fontId="3"/>
  </si>
  <si>
    <t>公　共　用　財　産</t>
    <rPh sb="0" eb="1">
      <t>オオヤケ</t>
    </rPh>
    <rPh sb="2" eb="3">
      <t>トモ</t>
    </rPh>
    <rPh sb="4" eb="5">
      <t>ヨウ</t>
    </rPh>
    <rPh sb="6" eb="7">
      <t>ザイ</t>
    </rPh>
    <rPh sb="8" eb="9">
      <t>サン</t>
    </rPh>
    <phoneticPr fontId="3"/>
  </si>
  <si>
    <t>普通
財産</t>
    <rPh sb="0" eb="2">
      <t>フツウ</t>
    </rPh>
    <rPh sb="3" eb="5">
      <t>ザイサン</t>
    </rPh>
    <phoneticPr fontId="3"/>
  </si>
  <si>
    <t>庁舎</t>
    <rPh sb="0" eb="2">
      <t>チョウシャ</t>
    </rPh>
    <phoneticPr fontId="3"/>
  </si>
  <si>
    <t>消防
施設</t>
    <rPh sb="0" eb="2">
      <t>ショウボウ</t>
    </rPh>
    <rPh sb="3" eb="5">
      <t>シセツ</t>
    </rPh>
    <phoneticPr fontId="3"/>
  </si>
  <si>
    <t>学校
園</t>
    <rPh sb="0" eb="2">
      <t>ガッコウ</t>
    </rPh>
    <rPh sb="3" eb="4">
      <t>エン</t>
    </rPh>
    <phoneticPr fontId="3"/>
  </si>
  <si>
    <t>市営
住宅等</t>
    <rPh sb="0" eb="2">
      <t>シエイ</t>
    </rPh>
    <rPh sb="3" eb="5">
      <t>ジュウタク</t>
    </rPh>
    <rPh sb="5" eb="6">
      <t>トウ</t>
    </rPh>
    <phoneticPr fontId="3"/>
  </si>
  <si>
    <t>公園</t>
    <rPh sb="0" eb="2">
      <t>コウエン</t>
    </rPh>
    <phoneticPr fontId="3"/>
  </si>
  <si>
    <t>土地</t>
    <rPh sb="0" eb="2">
      <t>トチ</t>
    </rPh>
    <phoneticPr fontId="3"/>
  </si>
  <si>
    <t>資料：資産活用課</t>
    <rPh sb="0" eb="2">
      <t>シリョウ</t>
    </rPh>
    <rPh sb="3" eb="5">
      <t>シサン</t>
    </rPh>
    <rPh sb="5" eb="7">
      <t>カツヨウ</t>
    </rPh>
    <rPh sb="7" eb="8">
      <t>カ</t>
    </rPh>
    <phoneticPr fontId="3"/>
  </si>
  <si>
    <t>１．選挙人名簿登録者数の推移</t>
    <rPh sb="2" eb="4">
      <t>センキョ</t>
    </rPh>
    <rPh sb="4" eb="5">
      <t>ニン</t>
    </rPh>
    <rPh sb="5" eb="7">
      <t>メイボ</t>
    </rPh>
    <rPh sb="7" eb="10">
      <t>トウロクシャ</t>
    </rPh>
    <rPh sb="10" eb="11">
      <t>スウ</t>
    </rPh>
    <rPh sb="12" eb="14">
      <t>スイイ</t>
    </rPh>
    <phoneticPr fontId="3"/>
  </si>
  <si>
    <t>各年９月１日現在（単位：人）</t>
    <rPh sb="0" eb="2">
      <t>カクネン</t>
    </rPh>
    <rPh sb="3" eb="4">
      <t>ツキ</t>
    </rPh>
    <rPh sb="5" eb="6">
      <t>ヒ</t>
    </rPh>
    <rPh sb="6" eb="8">
      <t>ゲンザイ</t>
    </rPh>
    <rPh sb="9" eb="11">
      <t>タンイ</t>
    </rPh>
    <rPh sb="12" eb="13">
      <t>ニン</t>
    </rPh>
    <phoneticPr fontId="3"/>
  </si>
  <si>
    <t>資料：選挙管理委員会事務局</t>
    <rPh sb="0" eb="2">
      <t>シリョウ</t>
    </rPh>
    <rPh sb="3" eb="5">
      <t>センキョ</t>
    </rPh>
    <rPh sb="5" eb="7">
      <t>カンリ</t>
    </rPh>
    <rPh sb="7" eb="10">
      <t>イインカイ</t>
    </rPh>
    <rPh sb="10" eb="13">
      <t>ジムキョク</t>
    </rPh>
    <phoneticPr fontId="3"/>
  </si>
  <si>
    <t>２．投票区別選挙人名簿登録者数</t>
    <rPh sb="2" eb="4">
      <t>トウヒョウ</t>
    </rPh>
    <rPh sb="4" eb="5">
      <t>ク</t>
    </rPh>
    <rPh sb="5" eb="6">
      <t>ベツ</t>
    </rPh>
    <rPh sb="6" eb="8">
      <t>センキョ</t>
    </rPh>
    <rPh sb="8" eb="9">
      <t>ニン</t>
    </rPh>
    <rPh sb="9" eb="11">
      <t>メイボ</t>
    </rPh>
    <rPh sb="11" eb="13">
      <t>トウロク</t>
    </rPh>
    <rPh sb="13" eb="14">
      <t>シャ</t>
    </rPh>
    <rPh sb="14" eb="15">
      <t>スウ</t>
    </rPh>
    <phoneticPr fontId="3"/>
  </si>
  <si>
    <t>投票区</t>
    <rPh sb="0" eb="2">
      <t>トウヒョウ</t>
    </rPh>
    <rPh sb="2" eb="3">
      <t>ク</t>
    </rPh>
    <phoneticPr fontId="3"/>
  </si>
  <si>
    <t>町　　　　　　　　　　　　名</t>
    <rPh sb="0" eb="1">
      <t>マチ</t>
    </rPh>
    <rPh sb="13" eb="14">
      <t>メイ</t>
    </rPh>
    <phoneticPr fontId="3"/>
  </si>
  <si>
    <t>旭町（一部）・昭和町・東雲町（一部）</t>
    <rPh sb="0" eb="2">
      <t>アサヒチョウ</t>
    </rPh>
    <rPh sb="3" eb="5">
      <t>イチブ</t>
    </rPh>
    <rPh sb="7" eb="10">
      <t>ショウワチョウ</t>
    </rPh>
    <rPh sb="11" eb="14">
      <t>シノノメチョウ</t>
    </rPh>
    <rPh sb="15" eb="17">
      <t>イチブ</t>
    </rPh>
    <phoneticPr fontId="3"/>
  </si>
  <si>
    <t>高津町・戎町・上之町・式内町</t>
    <rPh sb="0" eb="3">
      <t>タカツチョウ</t>
    </rPh>
    <rPh sb="4" eb="6">
      <t>エビスチョウ</t>
    </rPh>
    <rPh sb="7" eb="10">
      <t>ウエノチョウ</t>
    </rPh>
    <rPh sb="11" eb="14">
      <t>シキナイチョウ</t>
    </rPh>
    <phoneticPr fontId="3"/>
  </si>
  <si>
    <t>下之町・西港町・清水町・河原町・汐見町・青葉町・夕凪町</t>
    <rPh sb="0" eb="3">
      <t>シタノチョウ</t>
    </rPh>
    <rPh sb="4" eb="7">
      <t>ニシミナトチョウ</t>
    </rPh>
    <rPh sb="8" eb="11">
      <t>シミズチョウ</t>
    </rPh>
    <rPh sb="12" eb="15">
      <t>カワハラチョウ</t>
    </rPh>
    <rPh sb="16" eb="19">
      <t>シオミチョウ</t>
    </rPh>
    <rPh sb="20" eb="22">
      <t>アオバ</t>
    </rPh>
    <rPh sb="22" eb="23">
      <t>チョウ</t>
    </rPh>
    <rPh sb="24" eb="26">
      <t>ユウナギ</t>
    </rPh>
    <rPh sb="26" eb="27">
      <t>チョウ</t>
    </rPh>
    <phoneticPr fontId="3"/>
  </si>
  <si>
    <t>東港町・神明町・本町・なぎさ町</t>
    <rPh sb="0" eb="1">
      <t>ヒガシ</t>
    </rPh>
    <rPh sb="1" eb="2">
      <t>ミナト</t>
    </rPh>
    <rPh sb="2" eb="3">
      <t>チョウ</t>
    </rPh>
    <rPh sb="4" eb="7">
      <t>シンメイチョウ</t>
    </rPh>
    <rPh sb="8" eb="10">
      <t>ホンマチ</t>
    </rPh>
    <rPh sb="14" eb="15">
      <t>マチ</t>
    </rPh>
    <phoneticPr fontId="3"/>
  </si>
  <si>
    <t>若宮町・田中町・旭町（一部）</t>
    <rPh sb="0" eb="3">
      <t>ワカミヤチョウ</t>
    </rPh>
    <rPh sb="4" eb="7">
      <t>タナカチョウ</t>
    </rPh>
    <phoneticPr fontId="3"/>
  </si>
  <si>
    <t>助松町一丁目～四丁目</t>
    <rPh sb="0" eb="3">
      <t>スケマツチョウ</t>
    </rPh>
    <rPh sb="3" eb="6">
      <t>1チョウメ</t>
    </rPh>
    <rPh sb="7" eb="10">
      <t>4チョウメ</t>
    </rPh>
    <phoneticPr fontId="3"/>
  </si>
  <si>
    <t>松之浜町一丁目～二丁目・臨海町一丁目～三丁目</t>
    <rPh sb="0" eb="1">
      <t>マツ</t>
    </rPh>
    <rPh sb="1" eb="2">
      <t>ノ</t>
    </rPh>
    <rPh sb="2" eb="3">
      <t>ハマ</t>
    </rPh>
    <rPh sb="3" eb="4">
      <t>マチ</t>
    </rPh>
    <rPh sb="4" eb="7">
      <t>1チョウメ</t>
    </rPh>
    <rPh sb="8" eb="11">
      <t>2チョウメ</t>
    </rPh>
    <rPh sb="12" eb="15">
      <t>リンカイチョウ</t>
    </rPh>
    <rPh sb="15" eb="18">
      <t>1チョウメ</t>
    </rPh>
    <rPh sb="19" eb="20">
      <t>サン</t>
    </rPh>
    <phoneticPr fontId="3"/>
  </si>
  <si>
    <t>小松町・春日町・菅原町・小津島町・新港町</t>
    <rPh sb="0" eb="3">
      <t>コマツチョウ</t>
    </rPh>
    <rPh sb="4" eb="7">
      <t>カスガチョウ</t>
    </rPh>
    <rPh sb="8" eb="11">
      <t>スガハラチョウ</t>
    </rPh>
    <rPh sb="12" eb="16">
      <t>オヅシマチョウ</t>
    </rPh>
    <rPh sb="17" eb="20">
      <t>シンコウチョウ</t>
    </rPh>
    <phoneticPr fontId="3"/>
  </si>
  <si>
    <t>二田町一丁目～三丁目・条南町</t>
    <rPh sb="0" eb="3">
      <t>フツタチョウ</t>
    </rPh>
    <rPh sb="3" eb="6">
      <t>1チョウメ</t>
    </rPh>
    <rPh sb="7" eb="10">
      <t>3チョウメ</t>
    </rPh>
    <rPh sb="11" eb="14">
      <t>ジョウナンチョウ</t>
    </rPh>
    <phoneticPr fontId="3"/>
  </si>
  <si>
    <t>東豊中町一丁目～三丁目・北豊中町三丁目</t>
    <rPh sb="0" eb="1">
      <t>ヒガシ</t>
    </rPh>
    <rPh sb="16" eb="17">
      <t>3</t>
    </rPh>
    <phoneticPr fontId="3"/>
  </si>
  <si>
    <t>宮町・寿町・東雲町（一部）・池浦町五丁目</t>
    <rPh sb="0" eb="2">
      <t>ミヤチョウ</t>
    </rPh>
    <rPh sb="3" eb="5">
      <t>コトブキチョウ</t>
    </rPh>
    <rPh sb="6" eb="9">
      <t>シノノメチョウ</t>
    </rPh>
    <rPh sb="10" eb="12">
      <t>イチブ</t>
    </rPh>
    <rPh sb="17" eb="18">
      <t>5</t>
    </rPh>
    <phoneticPr fontId="3"/>
  </si>
  <si>
    <t>３．選挙投票状況</t>
    <rPh sb="2" eb="4">
      <t>センキョ</t>
    </rPh>
    <rPh sb="4" eb="6">
      <t>トウヒョウ</t>
    </rPh>
    <rPh sb="6" eb="8">
      <t>ジョウキョウ</t>
    </rPh>
    <phoneticPr fontId="3"/>
  </si>
  <si>
    <t>執行年月日</t>
    <rPh sb="0" eb="2">
      <t>シッコウ</t>
    </rPh>
    <rPh sb="2" eb="5">
      <t>ネンガッピ</t>
    </rPh>
    <phoneticPr fontId="3"/>
  </si>
  <si>
    <t>当日確定有権者数（人）</t>
    <rPh sb="0" eb="2">
      <t>トウジツ</t>
    </rPh>
    <rPh sb="2" eb="4">
      <t>カクテイ</t>
    </rPh>
    <rPh sb="4" eb="7">
      <t>ユウケンシャ</t>
    </rPh>
    <rPh sb="7" eb="8">
      <t>スウ</t>
    </rPh>
    <rPh sb="9" eb="10">
      <t>ニン</t>
    </rPh>
    <phoneticPr fontId="3"/>
  </si>
  <si>
    <t>投票者数（人）</t>
    <rPh sb="0" eb="3">
      <t>トウヒョウシャ</t>
    </rPh>
    <rPh sb="3" eb="4">
      <t>スウ</t>
    </rPh>
    <rPh sb="5" eb="6">
      <t>ニン</t>
    </rPh>
    <phoneticPr fontId="3"/>
  </si>
  <si>
    <t>投票率（％）</t>
    <rPh sb="0" eb="2">
      <t>トウヒョウ</t>
    </rPh>
    <rPh sb="2" eb="3">
      <t>リツ</t>
    </rPh>
    <phoneticPr fontId="3"/>
  </si>
  <si>
    <t>衆議院議員選挙</t>
    <rPh sb="0" eb="3">
      <t>シュウギイン</t>
    </rPh>
    <rPh sb="3" eb="5">
      <t>ギイン</t>
    </rPh>
    <rPh sb="5" eb="7">
      <t>センキョ</t>
    </rPh>
    <phoneticPr fontId="3"/>
  </si>
  <si>
    <t>参議院議員選挙</t>
    <rPh sb="0" eb="3">
      <t>サンギイン</t>
    </rPh>
    <rPh sb="3" eb="5">
      <t>ギイン</t>
    </rPh>
    <rPh sb="5" eb="7">
      <t>センキョ</t>
    </rPh>
    <phoneticPr fontId="3"/>
  </si>
  <si>
    <t>25. 7.21</t>
  </si>
  <si>
    <t>府知事選挙</t>
    <rPh sb="0" eb="3">
      <t>フチジ</t>
    </rPh>
    <rPh sb="3" eb="5">
      <t>センキョ</t>
    </rPh>
    <phoneticPr fontId="3"/>
  </si>
  <si>
    <t>23.11.27</t>
  </si>
  <si>
    <t>府議会議員選挙</t>
    <rPh sb="0" eb="3">
      <t>フギカイ</t>
    </rPh>
    <rPh sb="3" eb="5">
      <t>ギイン</t>
    </rPh>
    <rPh sb="5" eb="7">
      <t>センキョ</t>
    </rPh>
    <phoneticPr fontId="3"/>
  </si>
  <si>
    <t>無　投　票　当　選</t>
    <rPh sb="0" eb="1">
      <t>ム</t>
    </rPh>
    <rPh sb="2" eb="3">
      <t>ナ</t>
    </rPh>
    <rPh sb="4" eb="5">
      <t>ヒョウ</t>
    </rPh>
    <rPh sb="6" eb="7">
      <t>トウ</t>
    </rPh>
    <rPh sb="8" eb="9">
      <t>セン</t>
    </rPh>
    <phoneticPr fontId="3"/>
  </si>
  <si>
    <t>市長選挙</t>
    <rPh sb="0" eb="2">
      <t>シチョウ</t>
    </rPh>
    <rPh sb="2" eb="4">
      <t>センキョ</t>
    </rPh>
    <phoneticPr fontId="3"/>
  </si>
  <si>
    <t>24. 9. 9</t>
    <phoneticPr fontId="3"/>
  </si>
  <si>
    <t>25. 1.13</t>
    <phoneticPr fontId="3"/>
  </si>
  <si>
    <t>28.12.18</t>
    <phoneticPr fontId="3"/>
  </si>
  <si>
    <t>市議会議員選挙</t>
    <rPh sb="0" eb="1">
      <t>シ</t>
    </rPh>
    <rPh sb="1" eb="3">
      <t>ギカイ</t>
    </rPh>
    <rPh sb="3" eb="5">
      <t>ギイン</t>
    </rPh>
    <rPh sb="5" eb="7">
      <t>センキョ</t>
    </rPh>
    <phoneticPr fontId="3"/>
  </si>
  <si>
    <t>令和　元年度</t>
    <rPh sb="0" eb="2">
      <t>レイワ</t>
    </rPh>
    <rPh sb="3" eb="4">
      <t>ガン</t>
    </rPh>
    <rPh sb="4" eb="6">
      <t>ネンド</t>
    </rPh>
    <phoneticPr fontId="3"/>
  </si>
  <si>
    <t>km</t>
    <phoneticPr fontId="3"/>
  </si>
  <si>
    <t>令和　元年</t>
    <rPh sb="0" eb="2">
      <t>レイワ</t>
    </rPh>
    <rPh sb="3" eb="4">
      <t>ガン</t>
    </rPh>
    <rPh sb="4" eb="5">
      <t>ネン</t>
    </rPh>
    <phoneticPr fontId="3"/>
  </si>
  <si>
    <t>哲　学
心理学</t>
    <rPh sb="0" eb="1">
      <t>テツ</t>
    </rPh>
    <rPh sb="2" eb="3">
      <t>ガク</t>
    </rPh>
    <rPh sb="4" eb="7">
      <t>シンリガク</t>
    </rPh>
    <phoneticPr fontId="3"/>
  </si>
  <si>
    <t>歴史
伝記</t>
    <rPh sb="0" eb="2">
      <t>レキシ</t>
    </rPh>
    <rPh sb="3" eb="5">
      <t>デンキ</t>
    </rPh>
    <phoneticPr fontId="3"/>
  </si>
  <si>
    <t>工学
工業</t>
    <rPh sb="0" eb="2">
      <t>コウガク</t>
    </rPh>
    <rPh sb="3" eb="5">
      <t>コウギョウ</t>
    </rPh>
    <phoneticPr fontId="3"/>
  </si>
  <si>
    <t>語学</t>
    <rPh sb="0" eb="2">
      <t>ゴガク</t>
    </rPh>
    <phoneticPr fontId="3"/>
  </si>
  <si>
    <t>平成19. 7.29</t>
  </si>
  <si>
    <t>22. 7.11</t>
  </si>
  <si>
    <t>28. 7.10</t>
  </si>
  <si>
    <t>令和元. 7.21</t>
    <rPh sb="0" eb="1">
      <t>レイ</t>
    </rPh>
    <rPh sb="1" eb="2">
      <t>ワ</t>
    </rPh>
    <rPh sb="2" eb="3">
      <t>ゲン</t>
    </rPh>
    <phoneticPr fontId="3"/>
  </si>
  <si>
    <t>平成16. 2. 1</t>
  </si>
  <si>
    <t>20．1.27</t>
  </si>
  <si>
    <t>27.11.22</t>
  </si>
  <si>
    <t>平成16.10.24</t>
  </si>
  <si>
    <t>19. 4. 8</t>
  </si>
  <si>
    <t>23. 4.10</t>
  </si>
  <si>
    <t>27. 4.12</t>
  </si>
  <si>
    <t>無　投　票　当　選</t>
  </si>
  <si>
    <t>平成15. 4.27</t>
  </si>
  <si>
    <t>19. 4.22</t>
  </si>
  <si>
    <t>23. 4.24</t>
  </si>
  <si>
    <t>27. 4.26</t>
  </si>
  <si>
    <t>31. 4. 7</t>
    <phoneticPr fontId="3"/>
  </si>
  <si>
    <t>31. 4.21</t>
    <phoneticPr fontId="3"/>
  </si>
  <si>
    <t>災害復旧費</t>
    <rPh sb="0" eb="2">
      <t>サイガイ</t>
    </rPh>
    <rPh sb="2" eb="4">
      <t>フッキュウ</t>
    </rPh>
    <rPh sb="4" eb="5">
      <t>ヒ</t>
    </rPh>
    <phoneticPr fontId="3"/>
  </si>
  <si>
    <t>　　Ⅰ期524　 Ⅱ期534</t>
    <rPh sb="3" eb="4">
      <t>キ</t>
    </rPh>
    <rPh sb="10" eb="11">
      <t>キ</t>
    </rPh>
    <phoneticPr fontId="3"/>
  </si>
  <si>
    <t>令</t>
    <rPh sb="0" eb="1">
      <t>レイ</t>
    </rPh>
    <phoneticPr fontId="3"/>
  </si>
  <si>
    <t>13.62</t>
    <phoneticPr fontId="3"/>
  </si>
  <si>
    <t>13.67</t>
    <phoneticPr fontId="3"/>
  </si>
  <si>
    <t>　により面積が増加し、現在では１３．６７k㎡に至っている。</t>
    <rPh sb="4" eb="6">
      <t>メンセキ</t>
    </rPh>
    <rPh sb="7" eb="9">
      <t>ゾウカ</t>
    </rPh>
    <rPh sb="11" eb="13">
      <t>ゲンザイ</t>
    </rPh>
    <rPh sb="23" eb="24">
      <t>イタ</t>
    </rPh>
    <phoneticPr fontId="3"/>
  </si>
  <si>
    <t>従　業　者　規　模　別（　民　営　）</t>
    <rPh sb="0" eb="1">
      <t>ジュウ</t>
    </rPh>
    <rPh sb="2" eb="3">
      <t>ギョウ</t>
    </rPh>
    <rPh sb="4" eb="5">
      <t>モノ</t>
    </rPh>
    <rPh sb="6" eb="7">
      <t>キ</t>
    </rPh>
    <rPh sb="8" eb="9">
      <t>ノット</t>
    </rPh>
    <rPh sb="10" eb="11">
      <t>ベツ</t>
    </rPh>
    <rPh sb="13" eb="14">
      <t>タミ</t>
    </rPh>
    <rPh sb="15" eb="16">
      <t>エイ</t>
    </rPh>
    <phoneticPr fontId="3"/>
  </si>
  <si>
    <t>　　　　３０年</t>
    <rPh sb="6" eb="7">
      <t>ネン</t>
    </rPh>
    <phoneticPr fontId="3"/>
  </si>
  <si>
    <t>　　　　２年</t>
    <rPh sb="5" eb="6">
      <t>ネン</t>
    </rPh>
    <phoneticPr fontId="3"/>
  </si>
  <si>
    <t>　　　　　２年</t>
    <rPh sb="6" eb="7">
      <t>ネン</t>
    </rPh>
    <phoneticPr fontId="3"/>
  </si>
  <si>
    <t>80.0</t>
  </si>
  <si>
    <t>　　　２年</t>
    <rPh sb="4" eb="5">
      <t>ネン</t>
    </rPh>
    <phoneticPr fontId="3"/>
  </si>
  <si>
    <t>平成２３年</t>
    <rPh sb="0" eb="2">
      <t>ヘイセイ</t>
    </rPh>
    <rPh sb="4" eb="5">
      <t>ネン</t>
    </rPh>
    <phoneticPr fontId="3"/>
  </si>
  <si>
    <t>　　２年</t>
    <rPh sb="3" eb="4">
      <t>ネン</t>
    </rPh>
    <phoneticPr fontId="3"/>
  </si>
  <si>
    <t>　　　２年度</t>
    <rPh sb="4" eb="5">
      <t>ネン</t>
    </rPh>
    <rPh sb="5" eb="6">
      <t>ド</t>
    </rPh>
    <phoneticPr fontId="3"/>
  </si>
  <si>
    <t>　　　　　２年度</t>
    <rPh sb="6" eb="7">
      <t>ネン</t>
    </rPh>
    <rPh sb="7" eb="8">
      <t>ド</t>
    </rPh>
    <phoneticPr fontId="3"/>
  </si>
  <si>
    <t>平成２８年度</t>
    <rPh sb="0" eb="2">
      <t>ヘイセイ</t>
    </rPh>
    <rPh sb="4" eb="6">
      <t>ネンド</t>
    </rPh>
    <phoneticPr fontId="3"/>
  </si>
  <si>
    <t>　　　２年度</t>
    <rPh sb="4" eb="6">
      <t>ネンド</t>
    </rPh>
    <phoneticPr fontId="3"/>
  </si>
  <si>
    <t>　　　　２年度</t>
    <rPh sb="5" eb="6">
      <t>ネン</t>
    </rPh>
    <rPh sb="6" eb="7">
      <t>ド</t>
    </rPh>
    <phoneticPr fontId="3"/>
  </si>
  <si>
    <t>　　　　２年度</t>
    <rPh sb="5" eb="7">
      <t>ネンド</t>
    </rPh>
    <phoneticPr fontId="3"/>
  </si>
  <si>
    <t>　　　２年中</t>
    <rPh sb="4" eb="5">
      <t>ネン</t>
    </rPh>
    <phoneticPr fontId="3"/>
  </si>
  <si>
    <t>令和元年度
決算額</t>
    <rPh sb="0" eb="1">
      <t>レイ</t>
    </rPh>
    <rPh sb="1" eb="2">
      <t>ワ</t>
    </rPh>
    <rPh sb="2" eb="3">
      <t>ゲン</t>
    </rPh>
    <rPh sb="3" eb="5">
      <t>ネンド</t>
    </rPh>
    <rPh sb="6" eb="8">
      <t>ケッサン</t>
    </rPh>
    <rPh sb="8" eb="9">
      <t>ガク</t>
    </rPh>
    <phoneticPr fontId="3"/>
  </si>
  <si>
    <t>令</t>
    <rPh sb="0" eb="1">
      <t>レイ</t>
    </rPh>
    <phoneticPr fontId="3"/>
  </si>
  <si>
    <t>資料：総合体育館・スポーツ青少年課</t>
    <rPh sb="0" eb="2">
      <t>シリョウ</t>
    </rPh>
    <rPh sb="3" eb="5">
      <t>ソウゴウ</t>
    </rPh>
    <rPh sb="5" eb="8">
      <t>タイイクカン</t>
    </rPh>
    <rPh sb="13" eb="16">
      <t>セイショウネン</t>
    </rPh>
    <rPh sb="16" eb="17">
      <t>カ</t>
    </rPh>
    <phoneticPr fontId="3"/>
  </si>
  <si>
    <t>ロタ
ウィルス</t>
    <phoneticPr fontId="3"/>
  </si>
  <si>
    <t>　　Ⅰ期607　 Ⅱ期537</t>
    <rPh sb="3" eb="4">
      <t>キ</t>
    </rPh>
    <rPh sb="10" eb="11">
      <t>キ</t>
    </rPh>
    <phoneticPr fontId="3"/>
  </si>
  <si>
    <t>令和2.12.13</t>
    <rPh sb="0" eb="1">
      <t>レイ</t>
    </rPh>
    <rPh sb="1" eb="2">
      <t>ワ</t>
    </rPh>
    <phoneticPr fontId="3"/>
  </si>
  <si>
    <t>-</t>
    <phoneticPr fontId="3"/>
  </si>
  <si>
    <t>令和元年度から集計が行われていません。</t>
    <rPh sb="0" eb="2">
      <t>レイワ</t>
    </rPh>
    <rPh sb="2" eb="3">
      <t>ゲン</t>
    </rPh>
    <rPh sb="3" eb="5">
      <t>ネンド</t>
    </rPh>
    <rPh sb="7" eb="9">
      <t>シュウケイ</t>
    </rPh>
    <rPh sb="10" eb="11">
      <t>オコナ</t>
    </rPh>
    <phoneticPr fontId="3"/>
  </si>
  <si>
    <t>×</t>
  </si>
  <si>
    <t>×</t>
    <phoneticPr fontId="3"/>
  </si>
  <si>
    <t>（注）年齢は、各年４月１日現在の満年齢である。（例年４月１日から６月３０日に実施する定期健康診断の数値を基に統計資料を作成していますが、令和２年度は、新型コロナウイルス感染症の影響で、定期健康診断の実施時期が年度末までに延長されました。）</t>
    <rPh sb="1" eb="2">
      <t>チュウ</t>
    </rPh>
    <rPh sb="3" eb="5">
      <t>ネンレイ</t>
    </rPh>
    <rPh sb="7" eb="9">
      <t>カクネン</t>
    </rPh>
    <rPh sb="10" eb="11">
      <t>ツキ</t>
    </rPh>
    <rPh sb="12" eb="13">
      <t>ヒ</t>
    </rPh>
    <rPh sb="13" eb="15">
      <t>ゲンザイ</t>
    </rPh>
    <rPh sb="16" eb="19">
      <t>マンネンレイ</t>
    </rPh>
    <phoneticPr fontId="3"/>
  </si>
  <si>
    <t>平成24年11月～四種混合（三種混合＋不活化ポリオ）　　令和2年10月～ロタウィルス</t>
    <rPh sb="0" eb="2">
      <t>ヘイセイ</t>
    </rPh>
    <rPh sb="4" eb="5">
      <t>ネン</t>
    </rPh>
    <rPh sb="7" eb="8">
      <t>ガツ</t>
    </rPh>
    <rPh sb="9" eb="11">
      <t>ヨンシュ</t>
    </rPh>
    <rPh sb="11" eb="13">
      <t>コンゴウ</t>
    </rPh>
    <rPh sb="14" eb="16">
      <t>サンシュ</t>
    </rPh>
    <rPh sb="16" eb="18">
      <t>コンゴウ</t>
    </rPh>
    <rPh sb="19" eb="22">
      <t>フカツカ</t>
    </rPh>
    <phoneticPr fontId="3"/>
  </si>
  <si>
    <t>資料：子育て応援課</t>
    <phoneticPr fontId="3"/>
  </si>
  <si>
    <t>傷病手当金</t>
    <rPh sb="0" eb="2">
      <t>ショウビョウ</t>
    </rPh>
    <rPh sb="2" eb="4">
      <t>テアテ</t>
    </rPh>
    <rPh sb="4" eb="5">
      <t>キン</t>
    </rPh>
    <phoneticPr fontId="3"/>
  </si>
  <si>
    <t>有　効</t>
    <rPh sb="0" eb="1">
      <t>ユウ</t>
    </rPh>
    <rPh sb="2" eb="3">
      <t>コウ</t>
    </rPh>
    <phoneticPr fontId="3"/>
  </si>
  <si>
    <t>新　規</t>
    <rPh sb="0" eb="1">
      <t>シン</t>
    </rPh>
    <rPh sb="2" eb="3">
      <t>キ</t>
    </rPh>
    <phoneticPr fontId="3"/>
  </si>
  <si>
    <t>資料：泉大津公共職業安定所</t>
    <phoneticPr fontId="3"/>
  </si>
  <si>
    <t>法人事業税交付金</t>
    <rPh sb="0" eb="2">
      <t>ホウジン</t>
    </rPh>
    <rPh sb="2" eb="5">
      <t>ジギョウゼイ</t>
    </rPh>
    <rPh sb="5" eb="8">
      <t>コウフキン</t>
    </rPh>
    <phoneticPr fontId="3"/>
  </si>
  <si>
    <t>下水道事業会計</t>
    <rPh sb="0" eb="1">
      <t>ゲ</t>
    </rPh>
    <rPh sb="1" eb="3">
      <t>スイドウ</t>
    </rPh>
    <rPh sb="3" eb="5">
      <t>ジギョウ</t>
    </rPh>
    <rPh sb="5" eb="7">
      <t>カイケイ</t>
    </rPh>
    <phoneticPr fontId="3"/>
  </si>
  <si>
    <t>環境性能割交付金</t>
    <rPh sb="0" eb="2">
      <t>カンキョウ</t>
    </rPh>
    <rPh sb="2" eb="4">
      <t>セイノウ</t>
    </rPh>
    <rPh sb="4" eb="5">
      <t>ワリ</t>
    </rPh>
    <rPh sb="5" eb="8">
      <t>コウフキン</t>
    </rPh>
    <phoneticPr fontId="3"/>
  </si>
  <si>
    <t>下水道事業会計</t>
    <rPh sb="0" eb="1">
      <t>シタ</t>
    </rPh>
    <rPh sb="1" eb="3">
      <t>スイドウ</t>
    </rPh>
    <rPh sb="3" eb="5">
      <t>ジギョウ</t>
    </rPh>
    <rPh sb="5" eb="7">
      <t>カイケイ</t>
    </rPh>
    <phoneticPr fontId="3"/>
  </si>
  <si>
    <t>（注）水道・下水道・病院事業会計は、収益的支出額及び資本的支出額の合計である。</t>
    <rPh sb="1" eb="2">
      <t>チュウ</t>
    </rPh>
    <rPh sb="6" eb="7">
      <t>ゲ</t>
    </rPh>
    <rPh sb="9" eb="11">
      <t>スイドウ</t>
    </rPh>
    <rPh sb="12" eb="14">
      <t>ビョウイン</t>
    </rPh>
    <rPh sb="14" eb="16">
      <t>ジギョウ</t>
    </rPh>
    <rPh sb="16" eb="18">
      <t>カイケイ</t>
    </rPh>
    <rPh sb="20" eb="23">
      <t>シュウエキテキ</t>
    </rPh>
    <rPh sb="23" eb="25">
      <t>シシュツ</t>
    </rPh>
    <rPh sb="25" eb="26">
      <t>ガク</t>
    </rPh>
    <rPh sb="26" eb="27">
      <t>オヨ</t>
    </rPh>
    <rPh sb="28" eb="31">
      <t>シホンテキ</t>
    </rPh>
    <rPh sb="31" eb="33">
      <t>シシュツ</t>
    </rPh>
    <rPh sb="33" eb="34">
      <t>ガク</t>
    </rPh>
    <rPh sb="35" eb="37">
      <t>ゴウケイ</t>
    </rPh>
    <phoneticPr fontId="3"/>
  </si>
  <si>
    <t>（注）水道・下水道・病院事業会計は、収益的収入額及び資本的収入額の合計である。</t>
    <rPh sb="1" eb="2">
      <t>チュウ</t>
    </rPh>
    <rPh sb="3" eb="5">
      <t>スイドウ</t>
    </rPh>
    <rPh sb="6" eb="7">
      <t>ゲ</t>
    </rPh>
    <rPh sb="10" eb="12">
      <t>ビョウイン</t>
    </rPh>
    <rPh sb="12" eb="14">
      <t>ジギョウ</t>
    </rPh>
    <rPh sb="14" eb="16">
      <t>カイケイ</t>
    </rPh>
    <rPh sb="18" eb="21">
      <t>シュウエキテキ</t>
    </rPh>
    <rPh sb="21" eb="23">
      <t>シュウニュウ</t>
    </rPh>
    <rPh sb="23" eb="24">
      <t>ガク</t>
    </rPh>
    <rPh sb="24" eb="25">
      <t>オヨ</t>
    </rPh>
    <rPh sb="26" eb="29">
      <t>シホンテキ</t>
    </rPh>
    <rPh sb="29" eb="31">
      <t>シュウニュウ</t>
    </rPh>
    <rPh sb="31" eb="32">
      <t>ガク</t>
    </rPh>
    <rPh sb="33" eb="35">
      <t>ゴウケイ</t>
    </rPh>
    <phoneticPr fontId="3"/>
  </si>
  <si>
    <t>穴田（一部）・我孫子（一部）・池浦（一部）・
要池住宅・我孫子一丁目（一部）・池浦町二丁目
（一部）・三丁目（一部）</t>
    <rPh sb="0" eb="2">
      <t>アナダ</t>
    </rPh>
    <rPh sb="3" eb="5">
      <t>イチブ</t>
    </rPh>
    <rPh sb="7" eb="10">
      <t>アビコ</t>
    </rPh>
    <rPh sb="11" eb="13">
      <t>イチブ</t>
    </rPh>
    <rPh sb="15" eb="17">
      <t>イケウラ</t>
    </rPh>
    <rPh sb="18" eb="20">
      <t>イチブ</t>
    </rPh>
    <phoneticPr fontId="3"/>
  </si>
  <si>
    <t>池浦町一丁目・二丁目（一部）・三丁目（一部）
・四丁目・下条町</t>
    <rPh sb="0" eb="3">
      <t>イケウラチョウ</t>
    </rPh>
    <rPh sb="3" eb="6">
      <t>1チョウメ</t>
    </rPh>
    <phoneticPr fontId="3"/>
  </si>
  <si>
    <t>虫取・虫取町一丁目～二丁目・我孫子一丁目
（一部）・二丁目・楠町西・板原町一丁目
（一部）・宇多（一部）</t>
    <rPh sb="0" eb="2">
      <t>ムシト</t>
    </rPh>
    <rPh sb="3" eb="5">
      <t>ムシト</t>
    </rPh>
    <rPh sb="5" eb="6">
      <t>チョウ</t>
    </rPh>
    <rPh sb="6" eb="9">
      <t>1チョウメ</t>
    </rPh>
    <rPh sb="10" eb="13">
      <t>2チョウメ</t>
    </rPh>
    <rPh sb="14" eb="17">
      <t>アビコ</t>
    </rPh>
    <rPh sb="17" eb="20">
      <t>1チョウメ</t>
    </rPh>
    <phoneticPr fontId="3"/>
  </si>
  <si>
    <t>板原一丁目（一部）・板原二丁目～五丁目・板原
我孫子（一部）・穴田（一部）・宇多（一部）・楠町東</t>
    <rPh sb="0" eb="1">
      <t>イタ</t>
    </rPh>
    <rPh sb="1" eb="2">
      <t>ハラ</t>
    </rPh>
    <rPh sb="2" eb="3">
      <t>１</t>
    </rPh>
    <rPh sb="3" eb="5">
      <t>チョウメ</t>
    </rPh>
    <rPh sb="6" eb="8">
      <t>イチブ</t>
    </rPh>
    <rPh sb="10" eb="12">
      <t>イタハラ</t>
    </rPh>
    <rPh sb="12" eb="13">
      <t>２</t>
    </rPh>
    <rPh sb="13" eb="15">
      <t>チョウメ</t>
    </rPh>
    <rPh sb="16" eb="19">
      <t>５チョウメ</t>
    </rPh>
    <rPh sb="20" eb="22">
      <t>イタハラ</t>
    </rPh>
    <phoneticPr fontId="3"/>
  </si>
  <si>
    <t>助松団地・森町一丁目（一部）・尾井千原町・
千原町一丁目（一部）・綾井・末広町一丁目～二丁目</t>
    <rPh sb="0" eb="4">
      <t>スケマツダンチ</t>
    </rPh>
    <rPh sb="19" eb="20">
      <t>マチ</t>
    </rPh>
    <phoneticPr fontId="3"/>
  </si>
  <si>
    <t>東助松町一丁目～四丁目・森町一丁目（一部）・
二丁目（一部）</t>
    <rPh sb="0" eb="1">
      <t>ヒガシ</t>
    </rPh>
    <rPh sb="1" eb="4">
      <t>スケマツチョウ</t>
    </rPh>
    <rPh sb="4" eb="7">
      <t>1チョウメ</t>
    </rPh>
    <rPh sb="8" eb="11">
      <t>4チョウメ</t>
    </rPh>
    <phoneticPr fontId="3"/>
  </si>
  <si>
    <t>曽根町一丁目～三丁目・池園町・豊中（一部）
北豊中町一丁目（一部）</t>
    <rPh sb="0" eb="3">
      <t>ソネチョウ</t>
    </rPh>
    <rPh sb="3" eb="6">
      <t>1チョウメ</t>
    </rPh>
    <rPh sb="7" eb="10">
      <t>3チョウメ</t>
    </rPh>
    <rPh sb="11" eb="14">
      <t>イケゾノチョウ</t>
    </rPh>
    <rPh sb="15" eb="17">
      <t>トヨナカ</t>
    </rPh>
    <rPh sb="18" eb="20">
      <t>イチブ</t>
    </rPh>
    <phoneticPr fontId="3"/>
  </si>
  <si>
    <t>豊中（一部）・豊中町一丁目～三丁目
北豊中町一丁目（一部）～二丁目</t>
    <rPh sb="7" eb="10">
      <t>トヨナカチョウ</t>
    </rPh>
    <rPh sb="10" eb="13">
      <t>1チョウメ</t>
    </rPh>
    <rPh sb="14" eb="17">
      <t>3チョウメ</t>
    </rPh>
    <phoneticPr fontId="3"/>
  </si>
  <si>
    <t>森町一丁目（一部）・二丁目（一部）・千原町
一丁目（一部）・二丁目・尾井千原</t>
    <rPh sb="0" eb="2">
      <t>モリチョウ</t>
    </rPh>
    <rPh sb="2" eb="5">
      <t>1チョウメ</t>
    </rPh>
    <rPh sb="6" eb="8">
      <t>イチブ</t>
    </rPh>
    <rPh sb="10" eb="13">
      <t>2チョウメ</t>
    </rPh>
    <rPh sb="14" eb="16">
      <t>イチブ</t>
    </rPh>
    <rPh sb="18" eb="21">
      <t>チハラチョウ</t>
    </rPh>
    <phoneticPr fontId="3"/>
  </si>
  <si>
    <t>平成20. 9. 7</t>
    <rPh sb="0" eb="2">
      <t>ヘイセイ</t>
    </rPh>
    <phoneticPr fontId="3"/>
  </si>
  <si>
    <t>資料：建築統計年報　</t>
    <phoneticPr fontId="3"/>
  </si>
  <si>
    <t>令和2年4月から集計が行われていない。</t>
    <phoneticPr fontId="3"/>
  </si>
  <si>
    <t>-</t>
    <phoneticPr fontId="3"/>
  </si>
  <si>
    <t>　（公害苦情処理件数）</t>
    <rPh sb="2" eb="4">
      <t>コウガイ</t>
    </rPh>
    <rPh sb="4" eb="6">
      <t>クジョウ</t>
    </rPh>
    <rPh sb="6" eb="8">
      <t>ショリ</t>
    </rPh>
    <rPh sb="8" eb="10">
      <t>ケンスウ</t>
    </rPh>
    <phoneticPr fontId="3"/>
  </si>
  <si>
    <t>　（光化学スモッグ発令状況）</t>
    <rPh sb="2" eb="5">
      <t>コウカガク</t>
    </rPh>
    <rPh sb="9" eb="11">
      <t>ハツレイ</t>
    </rPh>
    <rPh sb="11" eb="13">
      <t>ジョウキョウ</t>
    </rPh>
    <phoneticPr fontId="3"/>
  </si>
  <si>
    <t>（注）令和２年の市消防職員数にあっては、再任用時短３名を除いたもの。</t>
    <rPh sb="1" eb="2">
      <t>チュウ</t>
    </rPh>
    <rPh sb="3" eb="5">
      <t>レイワ</t>
    </rPh>
    <rPh sb="6" eb="7">
      <t>ネン</t>
    </rPh>
    <rPh sb="8" eb="9">
      <t>シ</t>
    </rPh>
    <rPh sb="9" eb="11">
      <t>ショウボウ</t>
    </rPh>
    <rPh sb="11" eb="13">
      <t>ショクイン</t>
    </rPh>
    <rPh sb="13" eb="14">
      <t>スウ</t>
    </rPh>
    <rPh sb="20" eb="21">
      <t>サイ</t>
    </rPh>
    <rPh sb="21" eb="23">
      <t>ニンヨウ</t>
    </rPh>
    <rPh sb="23" eb="24">
      <t>ジ</t>
    </rPh>
    <rPh sb="24" eb="25">
      <t>タン</t>
    </rPh>
    <rPh sb="26" eb="27">
      <t>メイ</t>
    </rPh>
    <rPh sb="28" eb="29">
      <t>ノゾ</t>
    </rPh>
    <phoneticPr fontId="3"/>
  </si>
  <si>
    <t>　　　　３年</t>
    <rPh sb="5" eb="6">
      <t>ネン</t>
    </rPh>
    <phoneticPr fontId="3"/>
  </si>
  <si>
    <t>平成　　２９年</t>
    <rPh sb="0" eb="2">
      <t>ヘイセイ</t>
    </rPh>
    <rPh sb="6" eb="7">
      <t>ネン</t>
    </rPh>
    <phoneticPr fontId="3"/>
  </si>
  <si>
    <t>資料：農業委員会</t>
  </si>
  <si>
    <t>　　　　　３年</t>
    <rPh sb="6" eb="7">
      <t>ネン</t>
    </rPh>
    <phoneticPr fontId="3"/>
  </si>
  <si>
    <t>54.5</t>
  </si>
  <si>
    <t>　　　３年</t>
    <rPh sb="4" eb="5">
      <t>ネン</t>
    </rPh>
    <phoneticPr fontId="3"/>
  </si>
  <si>
    <t>平成２４年</t>
    <rPh sb="0" eb="2">
      <t>ヘイセイ</t>
    </rPh>
    <rPh sb="4" eb="5">
      <t>ネン</t>
    </rPh>
    <phoneticPr fontId="3"/>
  </si>
  <si>
    <t>　　３年</t>
    <rPh sb="3" eb="4">
      <t>ネン</t>
    </rPh>
    <phoneticPr fontId="3"/>
  </si>
  <si>
    <t>平成２５年</t>
    <rPh sb="0" eb="2">
      <t>ヘイセイ</t>
    </rPh>
    <rPh sb="4" eb="5">
      <t>ネン</t>
    </rPh>
    <phoneticPr fontId="3"/>
  </si>
  <si>
    <t>※1：外国人登録法は平成24年7月9日廃止</t>
    <phoneticPr fontId="3"/>
  </si>
  <si>
    <t>令和　２年</t>
    <rPh sb="0" eb="1">
      <t>レイ</t>
    </rPh>
    <rPh sb="1" eb="2">
      <t>ワ</t>
    </rPh>
    <rPh sb="4" eb="5">
      <t>ネン</t>
    </rPh>
    <phoneticPr fontId="3"/>
  </si>
  <si>
    <t>魚種</t>
    <phoneticPr fontId="3"/>
  </si>
  <si>
    <t>総量</t>
    <rPh sb="0" eb="1">
      <t>フサ</t>
    </rPh>
    <rPh sb="1" eb="2">
      <t>リョウ</t>
    </rPh>
    <phoneticPr fontId="3"/>
  </si>
  <si>
    <t>魚類</t>
    <rPh sb="0" eb="1">
      <t>サカナ</t>
    </rPh>
    <rPh sb="1" eb="2">
      <t>タグイ</t>
    </rPh>
    <phoneticPr fontId="3"/>
  </si>
  <si>
    <t>えび類</t>
    <rPh sb="2" eb="3">
      <t>ルイ</t>
    </rPh>
    <phoneticPr fontId="3"/>
  </si>
  <si>
    <t>貝類</t>
    <rPh sb="0" eb="1">
      <t>カイ</t>
    </rPh>
    <rPh sb="1" eb="2">
      <t>タグイ</t>
    </rPh>
    <phoneticPr fontId="3"/>
  </si>
  <si>
    <t>-</t>
    <phoneticPr fontId="3"/>
  </si>
  <si>
    <t>平成　２９年</t>
    <rPh sb="0" eb="2">
      <t>ヘイセイ</t>
    </rPh>
    <rPh sb="5" eb="6">
      <t>ネン</t>
    </rPh>
    <phoneticPr fontId="3"/>
  </si>
  <si>
    <t>平成２９年度</t>
    <rPh sb="0" eb="2">
      <t>ヘイセイ</t>
    </rPh>
    <rPh sb="4" eb="5">
      <t>ネン</t>
    </rPh>
    <rPh sb="5" eb="6">
      <t>ド</t>
    </rPh>
    <phoneticPr fontId="3"/>
  </si>
  <si>
    <t>　　　３年度</t>
    <rPh sb="4" eb="5">
      <t>ネン</t>
    </rPh>
    <rPh sb="5" eb="6">
      <t>ド</t>
    </rPh>
    <phoneticPr fontId="3"/>
  </si>
  <si>
    <t>平成　　２９年度</t>
    <rPh sb="0" eb="2">
      <t>ヘイセイ</t>
    </rPh>
    <rPh sb="6" eb="7">
      <t>ネン</t>
    </rPh>
    <rPh sb="7" eb="8">
      <t>ド</t>
    </rPh>
    <phoneticPr fontId="3"/>
  </si>
  <si>
    <t>　　　　　３年度</t>
    <rPh sb="6" eb="7">
      <t>ネン</t>
    </rPh>
    <rPh sb="7" eb="8">
      <t>ド</t>
    </rPh>
    <phoneticPr fontId="3"/>
  </si>
  <si>
    <t>平成２９年度</t>
    <rPh sb="0" eb="2">
      <t>ヘイセイ</t>
    </rPh>
    <rPh sb="4" eb="6">
      <t>ネンド</t>
    </rPh>
    <phoneticPr fontId="3"/>
  </si>
  <si>
    <t>　　　３年度</t>
    <rPh sb="4" eb="6">
      <t>ネンド</t>
    </rPh>
    <phoneticPr fontId="3"/>
  </si>
  <si>
    <t>　　　　３年度</t>
    <rPh sb="5" eb="6">
      <t>ネン</t>
    </rPh>
    <rPh sb="6" eb="7">
      <t>ド</t>
    </rPh>
    <phoneticPr fontId="3"/>
  </si>
  <si>
    <t>令和３年度</t>
    <rPh sb="0" eb="1">
      <t>レイ</t>
    </rPh>
    <rPh sb="1" eb="2">
      <t>ワ</t>
    </rPh>
    <rPh sb="3" eb="5">
      <t>ネンド</t>
    </rPh>
    <rPh sb="4" eb="5">
      <t>ド</t>
    </rPh>
    <phoneticPr fontId="3"/>
  </si>
  <si>
    <t>　　２年度</t>
    <rPh sb="3" eb="5">
      <t>ネンド</t>
    </rPh>
    <phoneticPr fontId="3"/>
  </si>
  <si>
    <t>令和３年５月１日現在</t>
    <rPh sb="0" eb="1">
      <t>レイ</t>
    </rPh>
    <rPh sb="1" eb="2">
      <t>ワ</t>
    </rPh>
    <rPh sb="3" eb="4">
      <t>ネン</t>
    </rPh>
    <rPh sb="4" eb="5">
      <t>ヘイネン</t>
    </rPh>
    <rPh sb="5" eb="6">
      <t>ツキ</t>
    </rPh>
    <rPh sb="7" eb="8">
      <t>ヒ</t>
    </rPh>
    <rPh sb="8" eb="10">
      <t>ゲンザイ</t>
    </rPh>
    <phoneticPr fontId="3"/>
  </si>
  <si>
    <t>令和　２年</t>
    <rPh sb="0" eb="2">
      <t>レイワ</t>
    </rPh>
    <rPh sb="4" eb="5">
      <t>ネン</t>
    </rPh>
    <phoneticPr fontId="3"/>
  </si>
  <si>
    <t>令和３年月別</t>
    <rPh sb="0" eb="1">
      <t>レイ</t>
    </rPh>
    <rPh sb="1" eb="2">
      <t>ワ</t>
    </rPh>
    <rPh sb="3" eb="4">
      <t>ネン</t>
    </rPh>
    <rPh sb="4" eb="6">
      <t>ツキベツ</t>
    </rPh>
    <phoneticPr fontId="3"/>
  </si>
  <si>
    <t>令和３年月別</t>
    <rPh sb="0" eb="1">
      <t>レイ</t>
    </rPh>
    <rPh sb="1" eb="2">
      <t>ワ</t>
    </rPh>
    <rPh sb="3" eb="5">
      <t>ネンゲツ</t>
    </rPh>
    <rPh sb="4" eb="6">
      <t>ツキベツ</t>
    </rPh>
    <phoneticPr fontId="3"/>
  </si>
  <si>
    <t>資料：環境課</t>
    <phoneticPr fontId="3"/>
  </si>
  <si>
    <t>光化学スモッグは、１月～３月、１１月～１２月の期間は、未調査</t>
    <rPh sb="10" eb="11">
      <t>ガツ</t>
    </rPh>
    <rPh sb="13" eb="14">
      <t>ガツ</t>
    </rPh>
    <rPh sb="17" eb="18">
      <t>ガツ</t>
    </rPh>
    <rPh sb="21" eb="22">
      <t>ガツ</t>
    </rPh>
    <rPh sb="23" eb="25">
      <t>キカン</t>
    </rPh>
    <rPh sb="27" eb="30">
      <t>ミチョウサ</t>
    </rPh>
    <phoneticPr fontId="3"/>
  </si>
  <si>
    <t>平成２４年中</t>
    <rPh sb="0" eb="2">
      <t>ヘイセイ</t>
    </rPh>
    <rPh sb="4" eb="5">
      <t>ネン</t>
    </rPh>
    <phoneticPr fontId="3"/>
  </si>
  <si>
    <t>　　　３年中</t>
    <rPh sb="4" eb="5">
      <t>ネン</t>
    </rPh>
    <phoneticPr fontId="3"/>
  </si>
  <si>
    <t>令和３年度
当初予算額</t>
    <rPh sb="0" eb="1">
      <t>レイ</t>
    </rPh>
    <rPh sb="1" eb="2">
      <t>ワ</t>
    </rPh>
    <rPh sb="3" eb="5">
      <t>ネンド</t>
    </rPh>
    <rPh sb="5" eb="7">
      <t>ヘイネンド</t>
    </rPh>
    <rPh sb="6" eb="8">
      <t>トウショ</t>
    </rPh>
    <rPh sb="8" eb="10">
      <t>ヨサン</t>
    </rPh>
    <rPh sb="10" eb="11">
      <t>ガク</t>
    </rPh>
    <phoneticPr fontId="3"/>
  </si>
  <si>
    <t>令和２年度
決算額</t>
    <rPh sb="0" eb="1">
      <t>レイ</t>
    </rPh>
    <rPh sb="6" eb="8">
      <t>ケッサン</t>
    </rPh>
    <rPh sb="8" eb="9">
      <t>ワネガクンド</t>
    </rPh>
    <phoneticPr fontId="3"/>
  </si>
  <si>
    <t>令和２年度
決算額</t>
    <rPh sb="0" eb="1">
      <t>レイ</t>
    </rPh>
    <rPh sb="1" eb="2">
      <t>ワ</t>
    </rPh>
    <rPh sb="3" eb="5">
      <t>ネンド</t>
    </rPh>
    <rPh sb="6" eb="8">
      <t>ケッサン</t>
    </rPh>
    <rPh sb="8" eb="9">
      <t>ガク</t>
    </rPh>
    <phoneticPr fontId="3"/>
  </si>
  <si>
    <t>14.31</t>
    <phoneticPr fontId="3"/>
  </si>
  <si>
    <t>第２５回国勢調査</t>
    <rPh sb="0" eb="1">
      <t>ダイ</t>
    </rPh>
    <rPh sb="3" eb="4">
      <t>カイ</t>
    </rPh>
    <rPh sb="4" eb="6">
      <t>コクセイ</t>
    </rPh>
    <rPh sb="6" eb="8">
      <t>チョウサ</t>
    </rPh>
    <phoneticPr fontId="3"/>
  </si>
  <si>
    <t>令和  ２年</t>
    <rPh sb="0" eb="2">
      <t>レイワ</t>
    </rPh>
    <rPh sb="5" eb="6">
      <t>ネン</t>
    </rPh>
    <phoneticPr fontId="3"/>
  </si>
  <si>
    <t>耕地面積（アール）</t>
    <rPh sb="0" eb="1">
      <t>コウ</t>
    </rPh>
    <rPh sb="1" eb="2">
      <t>チ</t>
    </rPh>
    <rPh sb="2" eb="3">
      <t>メン</t>
    </rPh>
    <rPh sb="3" eb="4">
      <t>セキ</t>
    </rPh>
    <phoneticPr fontId="3"/>
  </si>
  <si>
    <t>自給的農家を除く</t>
    <rPh sb="0" eb="3">
      <t>ジキュウテキ</t>
    </rPh>
    <rPh sb="3" eb="5">
      <t>ノウカ</t>
    </rPh>
    <rPh sb="6" eb="7">
      <t>ノゾ</t>
    </rPh>
    <phoneticPr fontId="3"/>
  </si>
  <si>
    <t>全農家</t>
    <rPh sb="0" eb="1">
      <t>ゼン</t>
    </rPh>
    <rPh sb="1" eb="3">
      <t>ノウカ</t>
    </rPh>
    <phoneticPr fontId="3"/>
  </si>
  <si>
    <t>自給的
農家</t>
    <rPh sb="0" eb="3">
      <t>ジキュウテキ</t>
    </rPh>
    <rPh sb="4" eb="6">
      <t>ノウカ</t>
    </rPh>
    <phoneticPr fontId="3"/>
  </si>
  <si>
    <t>準主業
農家</t>
    <phoneticPr fontId="3"/>
  </si>
  <si>
    <t>副業的
農家</t>
    <phoneticPr fontId="3"/>
  </si>
  <si>
    <t>主業
農家</t>
    <phoneticPr fontId="3"/>
  </si>
  <si>
    <t>合計</t>
    <phoneticPr fontId="3"/>
  </si>
  <si>
    <t>調査年月日</t>
    <rPh sb="0" eb="2">
      <t>チョウサ</t>
    </rPh>
    <rPh sb="2" eb="5">
      <t>ネンガッピ</t>
    </rPh>
    <phoneticPr fontId="3"/>
  </si>
  <si>
    <t>第１種
兼業</t>
    <rPh sb="0" eb="1">
      <t>ダイ</t>
    </rPh>
    <rPh sb="2" eb="3">
      <t>シュ</t>
    </rPh>
    <rPh sb="4" eb="6">
      <t>ケンギョウ</t>
    </rPh>
    <phoneticPr fontId="3"/>
  </si>
  <si>
    <t>第２種
兼業</t>
    <rPh sb="0" eb="1">
      <t>ダイ</t>
    </rPh>
    <rPh sb="2" eb="3">
      <t>シュ</t>
    </rPh>
    <rPh sb="4" eb="6">
      <t>ケンギョウ</t>
    </rPh>
    <phoneticPr fontId="3"/>
  </si>
  <si>
    <t>50万円</t>
    <rPh sb="2" eb="4">
      <t>マンエン</t>
    </rPh>
    <phoneticPr fontId="3"/>
  </si>
  <si>
    <t>100万円未満</t>
    <rPh sb="3" eb="4">
      <t>マン</t>
    </rPh>
    <rPh sb="4" eb="5">
      <t>エン</t>
    </rPh>
    <rPh sb="5" eb="7">
      <t>ミマン</t>
    </rPh>
    <phoneticPr fontId="3"/>
  </si>
  <si>
    <t>300万円未満</t>
    <rPh sb="3" eb="4">
      <t>マン</t>
    </rPh>
    <rPh sb="4" eb="5">
      <t>エン</t>
    </rPh>
    <rPh sb="5" eb="7">
      <t>ミマン</t>
    </rPh>
    <phoneticPr fontId="3"/>
  </si>
  <si>
    <t>500万円未満</t>
    <rPh sb="3" eb="4">
      <t>マン</t>
    </rPh>
    <rPh sb="4" eb="5">
      <t>エン</t>
    </rPh>
    <rPh sb="5" eb="7">
      <t>ミマン</t>
    </rPh>
    <phoneticPr fontId="3"/>
  </si>
  <si>
    <t>50万円～</t>
    <phoneticPr fontId="3"/>
  </si>
  <si>
    <t>100万円～</t>
    <phoneticPr fontId="3"/>
  </si>
  <si>
    <t>300万円～</t>
    <phoneticPr fontId="3"/>
  </si>
  <si>
    <t>500万円～</t>
    <phoneticPr fontId="3"/>
  </si>
  <si>
    <t>1,000万円未満</t>
    <rPh sb="5" eb="6">
      <t>マン</t>
    </rPh>
    <rPh sb="6" eb="7">
      <t>エン</t>
    </rPh>
    <rPh sb="7" eb="9">
      <t>ミマン</t>
    </rPh>
    <phoneticPr fontId="3"/>
  </si>
  <si>
    <t>1,000万円～</t>
    <phoneticPr fontId="3"/>
  </si>
  <si>
    <t>3,000万円</t>
    <rPh sb="5" eb="6">
      <t>マン</t>
    </rPh>
    <rPh sb="6" eb="7">
      <t>エン</t>
    </rPh>
    <phoneticPr fontId="3"/>
  </si>
  <si>
    <t>3,000万円未満</t>
    <rPh sb="7" eb="9">
      <t>ミマン</t>
    </rPh>
    <phoneticPr fontId="3"/>
  </si>
  <si>
    <t>１．農家数、耕地面積の推移</t>
    <rPh sb="2" eb="4">
      <t>ノウカ</t>
    </rPh>
    <rPh sb="4" eb="5">
      <t>スウ</t>
    </rPh>
    <rPh sb="6" eb="8">
      <t>コウチ</t>
    </rPh>
    <rPh sb="8" eb="10">
      <t>メンセキ</t>
    </rPh>
    <rPh sb="11" eb="13">
      <t/>
    </rPh>
    <phoneticPr fontId="3"/>
  </si>
  <si>
    <t>２．経営耕地面積規模別農家数</t>
    <rPh sb="8" eb="10">
      <t>キボ</t>
    </rPh>
    <rPh sb="10" eb="11">
      <t>ベツ</t>
    </rPh>
    <rPh sb="11" eb="13">
      <t>ノウカ</t>
    </rPh>
    <rPh sb="13" eb="14">
      <t>スウ</t>
    </rPh>
    <phoneticPr fontId="3"/>
  </si>
  <si>
    <t>３．農産物販売金額規模別農家数</t>
    <rPh sb="2" eb="5">
      <t>ノウサンブツ</t>
    </rPh>
    <rPh sb="5" eb="7">
      <t>ハンバイ</t>
    </rPh>
    <rPh sb="7" eb="9">
      <t>キンガク</t>
    </rPh>
    <rPh sb="9" eb="11">
      <t>キボ</t>
    </rPh>
    <rPh sb="11" eb="12">
      <t>ベツ</t>
    </rPh>
    <rPh sb="12" eb="14">
      <t>ノウカ</t>
    </rPh>
    <rPh sb="14" eb="15">
      <t>カズ</t>
    </rPh>
    <phoneticPr fontId="3"/>
  </si>
  <si>
    <t>４．年齢別農家世帯員数</t>
    <rPh sb="2" eb="4">
      <t>ネンレイ</t>
    </rPh>
    <rPh sb="4" eb="5">
      <t>ベツ</t>
    </rPh>
    <rPh sb="5" eb="7">
      <t>ノウカ</t>
    </rPh>
    <rPh sb="7" eb="9">
      <t>セタイ</t>
    </rPh>
    <rPh sb="9" eb="11">
      <t>インスウ</t>
    </rPh>
    <phoneticPr fontId="3"/>
  </si>
  <si>
    <t>５．自家農業に主として従事した世帯員数（農業就業人口）</t>
    <rPh sb="2" eb="4">
      <t>ジカ</t>
    </rPh>
    <rPh sb="4" eb="6">
      <t>ノウギョウ</t>
    </rPh>
    <rPh sb="7" eb="8">
      <t>シュ</t>
    </rPh>
    <rPh sb="11" eb="13">
      <t>ジュウジ</t>
    </rPh>
    <rPh sb="15" eb="17">
      <t>セタイ</t>
    </rPh>
    <rPh sb="17" eb="19">
      <t>インスウ</t>
    </rPh>
    <rPh sb="20" eb="22">
      <t>ノウギョウ</t>
    </rPh>
    <rPh sb="22" eb="24">
      <t>シュウギョウ</t>
    </rPh>
    <rPh sb="24" eb="26">
      <t>ジンコウ</t>
    </rPh>
    <phoneticPr fontId="3"/>
  </si>
  <si>
    <t>６．農作物の作付面積、収穫量の推移</t>
    <rPh sb="2" eb="4">
      <t>ノウサク</t>
    </rPh>
    <rPh sb="4" eb="5">
      <t>ブツ</t>
    </rPh>
    <rPh sb="6" eb="8">
      <t>サクツケ</t>
    </rPh>
    <rPh sb="8" eb="10">
      <t>メンセキ</t>
    </rPh>
    <rPh sb="11" eb="13">
      <t>シュウカク</t>
    </rPh>
    <rPh sb="13" eb="14">
      <t>リョウ</t>
    </rPh>
    <rPh sb="15" eb="17">
      <t>スイイ</t>
    </rPh>
    <phoneticPr fontId="3"/>
  </si>
  <si>
    <t>「経営耕地なし」
及び30a未満</t>
    <rPh sb="1" eb="3">
      <t>ケイエイ</t>
    </rPh>
    <rPh sb="3" eb="5">
      <t>コウチ</t>
    </rPh>
    <rPh sb="9" eb="10">
      <t>オヨ</t>
    </rPh>
    <rPh sb="14" eb="16">
      <t>ミマン</t>
    </rPh>
    <phoneticPr fontId="3"/>
  </si>
  <si>
    <t>30a～
50a未満</t>
    <rPh sb="8" eb="10">
      <t>ミマン</t>
    </rPh>
    <phoneticPr fontId="3"/>
  </si>
  <si>
    <t>50a～
100a未満</t>
    <rPh sb="9" eb="11">
      <t>ミマン</t>
    </rPh>
    <phoneticPr fontId="3"/>
  </si>
  <si>
    <t>100a～
150a未満</t>
    <rPh sb="10" eb="12">
      <t>ミマン</t>
    </rPh>
    <phoneticPr fontId="3"/>
  </si>
  <si>
    <t>150a～
200a未満</t>
    <rPh sb="10" eb="12">
      <t>ミマン</t>
    </rPh>
    <phoneticPr fontId="3"/>
  </si>
  <si>
    <t>200a～
300a未満</t>
    <rPh sb="10" eb="12">
      <t>ミマン</t>
    </rPh>
    <phoneticPr fontId="3"/>
  </si>
  <si>
    <t>300a～
500a未満</t>
    <rPh sb="10" eb="12">
      <t>ミマン</t>
    </rPh>
    <phoneticPr fontId="3"/>
  </si>
  <si>
    <t>500a以上</t>
    <rPh sb="4" eb="6">
      <t>イジョウ</t>
    </rPh>
    <phoneticPr fontId="3"/>
  </si>
  <si>
    <t>27.</t>
  </si>
  <si>
    <t>資料：農林業センサス</t>
    <rPh sb="0" eb="2">
      <t>シリョウ</t>
    </rPh>
    <rPh sb="3" eb="6">
      <t>ノウリンギョウ</t>
    </rPh>
    <phoneticPr fontId="3"/>
  </si>
  <si>
    <t>平成１２年</t>
    <rPh sb="0" eb="2">
      <t>ヘイセイ</t>
    </rPh>
    <rPh sb="4" eb="5">
      <t>ネン</t>
    </rPh>
    <phoneticPr fontId="3"/>
  </si>
  <si>
    <t>平成１２年</t>
    <rPh sb="4" eb="5">
      <t>ネン</t>
    </rPh>
    <phoneticPr fontId="3"/>
  </si>
  <si>
    <t>資料：農林業センサス</t>
    <phoneticPr fontId="3"/>
  </si>
  <si>
    <t>資料：農林業センサス</t>
    <phoneticPr fontId="3"/>
  </si>
  <si>
    <t>　　　</t>
    <phoneticPr fontId="3"/>
  </si>
  <si>
    <t>（注）平成１７年からは家族農業経営の世帯員数をあらわしている。</t>
    <phoneticPr fontId="3"/>
  </si>
  <si>
    <t>農業就業人口とは自営農業に従事した世帯員（農業従事者）のうち、調査期日前1年間に自営農業のみに従事した者又は農業とそれ以外の仕事の両方に従事した者のうち、自営農業が主の者をいう。</t>
    <phoneticPr fontId="3"/>
  </si>
  <si>
    <t>資料：下水道課</t>
    <phoneticPr fontId="3"/>
  </si>
  <si>
    <t>令和　　　元年</t>
    <phoneticPr fontId="3"/>
  </si>
  <si>
    <t>５．町丁別・５歳階級別人口（つづき）</t>
    <phoneticPr fontId="3"/>
  </si>
  <si>
    <t>４．年齢別・男女別人口（つづき）</t>
    <rPh sb="2" eb="4">
      <t>ネンレイ</t>
    </rPh>
    <rPh sb="4" eb="5">
      <t>ベツ</t>
    </rPh>
    <rPh sb="6" eb="8">
      <t>ダンジョ</t>
    </rPh>
    <rPh sb="8" eb="9">
      <t>ベツ</t>
    </rPh>
    <rPh sb="9" eb="11">
      <t>ジンコウ</t>
    </rPh>
    <phoneticPr fontId="3"/>
  </si>
  <si>
    <t>４．産業分類別事業所数及び従業者数の推移</t>
    <phoneticPr fontId="3"/>
  </si>
  <si>
    <t>９．小学校別生徒数</t>
    <rPh sb="2" eb="5">
      <t>ショウガッコウ</t>
    </rPh>
    <rPh sb="5" eb="6">
      <t>ベツ</t>
    </rPh>
    <rPh sb="6" eb="8">
      <t>セイト</t>
    </rPh>
    <rPh sb="8" eb="9">
      <t>スウ</t>
    </rPh>
    <phoneticPr fontId="3"/>
  </si>
  <si>
    <t>資料：生活福祉課</t>
    <rPh sb="0" eb="2">
      <t>シリョウ</t>
    </rPh>
    <rPh sb="3" eb="5">
      <t>セイカツ</t>
    </rPh>
    <rPh sb="5" eb="7">
      <t>フクシ</t>
    </rPh>
    <rPh sb="7" eb="8">
      <t>カ</t>
    </rPh>
    <phoneticPr fontId="3"/>
  </si>
  <si>
    <t>　　生活保護状況（金額）</t>
    <rPh sb="9" eb="11">
      <t>キンガク</t>
    </rPh>
    <phoneticPr fontId="3"/>
  </si>
  <si>
    <t>令和３年１０月１日現在</t>
    <phoneticPr fontId="3"/>
  </si>
  <si>
    <t>令和３年１０月１日現在</t>
    <rPh sb="0" eb="1">
      <t>レイ</t>
    </rPh>
    <rPh sb="1" eb="2">
      <t>ワ</t>
    </rPh>
    <rPh sb="3" eb="4">
      <t>ネン</t>
    </rPh>
    <rPh sb="4" eb="5">
      <t>ヘイネン</t>
    </rPh>
    <rPh sb="6" eb="7">
      <t>ツキ</t>
    </rPh>
    <rPh sb="8" eb="9">
      <t>ヒ</t>
    </rPh>
    <rPh sb="9" eb="11">
      <t>ゲンザイ</t>
    </rPh>
    <phoneticPr fontId="3"/>
  </si>
  <si>
    <t>２．公営住宅管理戸数</t>
    <rPh sb="2" eb="4">
      <t>コウエイ</t>
    </rPh>
    <rPh sb="4" eb="6">
      <t>ジュウタク</t>
    </rPh>
    <rPh sb="6" eb="8">
      <t>カンリ</t>
    </rPh>
    <rPh sb="8" eb="10">
      <t>コスウ</t>
    </rPh>
    <phoneticPr fontId="3"/>
  </si>
  <si>
    <t>資料：大阪府統計年鑑</t>
    <phoneticPr fontId="3"/>
  </si>
  <si>
    <t>大阪府住宅
供給公社</t>
    <rPh sb="0" eb="3">
      <t>オオサカフ</t>
    </rPh>
    <rPh sb="3" eb="5">
      <t>ジュウタク</t>
    </rPh>
    <rPh sb="6" eb="7">
      <t>キョウ</t>
    </rPh>
    <rPh sb="7" eb="8">
      <t>キュウ</t>
    </rPh>
    <rPh sb="8" eb="10">
      <t>コウシャ</t>
    </rPh>
    <phoneticPr fontId="3"/>
  </si>
  <si>
    <t>３．構造別着工建築物</t>
    <rPh sb="2" eb="4">
      <t>コウゾウ</t>
    </rPh>
    <rPh sb="4" eb="5">
      <t>ベツ</t>
    </rPh>
    <rPh sb="5" eb="7">
      <t>チャッコウ</t>
    </rPh>
    <rPh sb="7" eb="10">
      <t>ケンチクブツ</t>
    </rPh>
    <phoneticPr fontId="3"/>
  </si>
  <si>
    <t>４．新設住宅の戸数、床面積</t>
    <rPh sb="2" eb="4">
      <t>シンセツ</t>
    </rPh>
    <rPh sb="4" eb="6">
      <t>ジュウタク</t>
    </rPh>
    <rPh sb="7" eb="9">
      <t>コスウ</t>
    </rPh>
    <rPh sb="10" eb="13">
      <t>ユカメンセキ</t>
    </rPh>
    <phoneticPr fontId="3"/>
  </si>
  <si>
    <t>１．学校数・園数</t>
    <rPh sb="2" eb="4">
      <t>ガッコウ</t>
    </rPh>
    <rPh sb="4" eb="5">
      <t>スウ</t>
    </rPh>
    <rPh sb="6" eb="7">
      <t>エン</t>
    </rPh>
    <rPh sb="7" eb="8">
      <t>スウ</t>
    </rPh>
    <phoneticPr fontId="3"/>
  </si>
  <si>
    <t>５．小学校の学級数、児童数、教職員数</t>
    <rPh sb="2" eb="5">
      <t>ショウガッコウ</t>
    </rPh>
    <rPh sb="6" eb="8">
      <t>ガッキュウ</t>
    </rPh>
    <rPh sb="8" eb="9">
      <t>スウ</t>
    </rPh>
    <rPh sb="10" eb="12">
      <t>ジドウ</t>
    </rPh>
    <rPh sb="12" eb="13">
      <t>スウ</t>
    </rPh>
    <rPh sb="14" eb="16">
      <t>キョウショク</t>
    </rPh>
    <rPh sb="16" eb="18">
      <t>インスウ</t>
    </rPh>
    <phoneticPr fontId="3"/>
  </si>
  <si>
    <t>-</t>
    <phoneticPr fontId="3"/>
  </si>
  <si>
    <t>資料：こども育成課、高齢介護課</t>
    <phoneticPr fontId="3"/>
  </si>
  <si>
    <t>（注）社会福祉施設等調査及び介護サービス施設・事業所調査による。保育所の（　　）内は、民営分。
      老人福祉施設の（　　）内は、特別養護老人ホーム。</t>
    <rPh sb="1" eb="2">
      <t>チュウ</t>
    </rPh>
    <rPh sb="3" eb="5">
      <t>シャカイ</t>
    </rPh>
    <rPh sb="5" eb="7">
      <t>フクシ</t>
    </rPh>
    <rPh sb="7" eb="9">
      <t>シセツ</t>
    </rPh>
    <rPh sb="9" eb="10">
      <t>トウ</t>
    </rPh>
    <rPh sb="10" eb="12">
      <t>チョウサ</t>
    </rPh>
    <rPh sb="12" eb="13">
      <t>オヨ</t>
    </rPh>
    <rPh sb="14" eb="16">
      <t>カイゴ</t>
    </rPh>
    <rPh sb="20" eb="22">
      <t>シセツ</t>
    </rPh>
    <rPh sb="23" eb="26">
      <t>ジギョウショ</t>
    </rPh>
    <rPh sb="26" eb="28">
      <t>チョウサ</t>
    </rPh>
    <rPh sb="32" eb="34">
      <t>ホイク</t>
    </rPh>
    <rPh sb="34" eb="35">
      <t>ショ</t>
    </rPh>
    <rPh sb="40" eb="41">
      <t>ナイ</t>
    </rPh>
    <rPh sb="43" eb="45">
      <t>ミンエイ</t>
    </rPh>
    <rPh sb="45" eb="46">
      <t>ブン</t>
    </rPh>
    <rPh sb="54" eb="56">
      <t>ロウジン</t>
    </rPh>
    <rPh sb="56" eb="58">
      <t>フクシ</t>
    </rPh>
    <rPh sb="58" eb="60">
      <t>シセツ</t>
    </rPh>
    <rPh sb="68" eb="70">
      <t>トクベツ</t>
    </rPh>
    <rPh sb="70" eb="72">
      <t>ヨウゴ</t>
    </rPh>
    <rPh sb="72" eb="74">
      <t>ロウジン</t>
    </rPh>
    <phoneticPr fontId="3"/>
  </si>
  <si>
    <t>資料：NTTビジネスソリューションズ</t>
    <rPh sb="0" eb="2">
      <t>シリョウ</t>
    </rPh>
    <phoneticPr fontId="3"/>
  </si>
  <si>
    <t>-</t>
    <phoneticPr fontId="3"/>
  </si>
  <si>
    <t>資料：工業統計調査及び経済センサス－活動調査</t>
    <rPh sb="0" eb="2">
      <t>シリョウ</t>
    </rPh>
    <rPh sb="3" eb="5">
      <t>コウギョウ</t>
    </rPh>
    <rPh sb="5" eb="7">
      <t>トウケイ</t>
    </rPh>
    <rPh sb="7" eb="9">
      <t>チョウサ</t>
    </rPh>
    <rPh sb="9" eb="10">
      <t>オヨ</t>
    </rPh>
    <rPh sb="11" eb="13">
      <t>ケイザイ</t>
    </rPh>
    <rPh sb="18" eb="20">
      <t>カツドウ</t>
    </rPh>
    <rPh sb="20" eb="22">
      <t>チョウサ</t>
    </rPh>
    <phoneticPr fontId="3"/>
  </si>
  <si>
    <t>-</t>
    <phoneticPr fontId="3"/>
  </si>
  <si>
    <t>令和２年６月１日現在</t>
    <phoneticPr fontId="3"/>
  </si>
  <si>
    <t>資料：工業統計調査</t>
    <rPh sb="0" eb="2">
      <t>シリョウ</t>
    </rPh>
    <rPh sb="3" eb="5">
      <t>コウギョウ</t>
    </rPh>
    <rPh sb="5" eb="7">
      <t>トウケイ</t>
    </rPh>
    <rPh sb="7" eb="9">
      <t>チョウサ</t>
    </rPh>
    <phoneticPr fontId="3"/>
  </si>
  <si>
    <t>（注）従業者３人以下の事業所を含んでいません。
　　　製造品出荷額については、前年の実績により調査しています。</t>
    <phoneticPr fontId="3"/>
  </si>
  <si>
    <t>令和２年６月１日現在</t>
    <rPh sb="0" eb="2">
      <t>レイワ</t>
    </rPh>
    <rPh sb="3" eb="4">
      <t>ネン</t>
    </rPh>
    <rPh sb="5" eb="6">
      <t>ツキ</t>
    </rPh>
    <rPh sb="7" eb="8">
      <t>ヒ</t>
    </rPh>
    <rPh sb="8" eb="10">
      <t>ゲンザイ</t>
    </rPh>
    <phoneticPr fontId="3"/>
  </si>
  <si>
    <t>２１年</t>
    <rPh sb="2" eb="3">
      <t>ネン</t>
    </rPh>
    <phoneticPr fontId="3"/>
  </si>
  <si>
    <t>13.73</t>
  </si>
  <si>
    <t>0.060</t>
  </si>
  <si>
    <t>夕凪町</t>
  </si>
  <si>
    <t>１３．７３k㎡</t>
    <phoneticPr fontId="3"/>
  </si>
  <si>
    <t>-</t>
    <phoneticPr fontId="3"/>
  </si>
  <si>
    <t>１０月</t>
    <phoneticPr fontId="3"/>
  </si>
  <si>
    <t>-</t>
    <phoneticPr fontId="3"/>
  </si>
  <si>
    <t>-</t>
    <phoneticPr fontId="3"/>
  </si>
  <si>
    <t>　　Ⅰ期519　 Ⅱ期533</t>
    <rPh sb="3" eb="4">
      <t>キ</t>
    </rPh>
    <rPh sb="10" eb="11">
      <t>キ</t>
    </rPh>
    <phoneticPr fontId="3"/>
  </si>
  <si>
    <t>資料：近畿農政局大阪府拠点</t>
    <rPh sb="0" eb="2">
      <t>シリョウ</t>
    </rPh>
    <rPh sb="3" eb="5">
      <t>キンキ</t>
    </rPh>
    <rPh sb="5" eb="8">
      <t>ノウセイキョク</t>
    </rPh>
    <rPh sb="8" eb="11">
      <t>オオサカフ</t>
    </rPh>
    <rPh sb="11" eb="13">
      <t>キョテン</t>
    </rPh>
    <phoneticPr fontId="3"/>
  </si>
  <si>
    <t>-</t>
    <phoneticPr fontId="3"/>
  </si>
  <si>
    <t>絵本</t>
    <rPh sb="0" eb="2">
      <t>エホン</t>
    </rPh>
    <phoneticPr fontId="3"/>
  </si>
  <si>
    <t>紙芝居</t>
    <rPh sb="0" eb="3">
      <t>カミシバイ</t>
    </rPh>
    <phoneticPr fontId="3"/>
  </si>
  <si>
    <t>雑誌</t>
    <rPh sb="0" eb="2">
      <t>ザッシ</t>
    </rPh>
    <phoneticPr fontId="3"/>
  </si>
  <si>
    <t>AV</t>
  </si>
  <si>
    <t>資料：市立図書館</t>
    <phoneticPr fontId="3"/>
  </si>
  <si>
    <t>-</t>
    <phoneticPr fontId="3"/>
  </si>
  <si>
    <t>令和４年３月１日現在（単位：人）</t>
    <rPh sb="0" eb="1">
      <t>レイ</t>
    </rPh>
    <rPh sb="1" eb="2">
      <t>ワ</t>
    </rPh>
    <rPh sb="3" eb="4">
      <t>ネン</t>
    </rPh>
    <rPh sb="4" eb="5">
      <t>ヘイネン</t>
    </rPh>
    <rPh sb="5" eb="6">
      <t>ツキ</t>
    </rPh>
    <rPh sb="7" eb="8">
      <t>ヒ</t>
    </rPh>
    <rPh sb="8" eb="10">
      <t>ゲンザイ</t>
    </rPh>
    <rPh sb="11" eb="13">
      <t>タンイ</t>
    </rPh>
    <rPh sb="14" eb="15">
      <t>ニン</t>
    </rPh>
    <phoneticPr fontId="3"/>
  </si>
  <si>
    <t>（注）平成２０・２４年以外は、従業者３人以下の事業所を含んでいません。
　　　平成２９年以降の製造品出荷額については、前年の実績により調査しています。</t>
    <rPh sb="1" eb="2">
      <t>チュウ</t>
    </rPh>
    <rPh sb="3" eb="5">
      <t>ヘイセイ</t>
    </rPh>
    <rPh sb="11" eb="13">
      <t>イガイ</t>
    </rPh>
    <rPh sb="13" eb="14">
      <t>ネン</t>
    </rPh>
    <rPh sb="14" eb="16">
      <t>イガイ</t>
    </rPh>
    <rPh sb="18" eb="21">
      <t>ジュウギョウシャ</t>
    </rPh>
    <rPh sb="22" eb="23">
      <t>ニン</t>
    </rPh>
    <rPh sb="23" eb="25">
      <t>イカ</t>
    </rPh>
    <rPh sb="26" eb="29">
      <t>ジギョウショ</t>
    </rPh>
    <rPh sb="30" eb="31">
      <t>フク</t>
    </rPh>
    <rPh sb="42" eb="44">
      <t>ヘイセイ</t>
    </rPh>
    <rPh sb="46" eb="47">
      <t>ネン</t>
    </rPh>
    <rPh sb="47" eb="49">
      <t>イコウ</t>
    </rPh>
    <rPh sb="50" eb="53">
      <t>セイゾウヒン</t>
    </rPh>
    <rPh sb="53" eb="55">
      <t>シュッカ</t>
    </rPh>
    <rPh sb="55" eb="56">
      <t>ガク</t>
    </rPh>
    <rPh sb="62" eb="64">
      <t>ゼンネン</t>
    </rPh>
    <rPh sb="65" eb="67">
      <t>ジッセキ</t>
    </rPh>
    <rPh sb="70" eb="72">
      <t>チョウサ</t>
    </rPh>
    <phoneticPr fontId="3"/>
  </si>
  <si>
    <t>平成21. 8.30</t>
    <rPh sb="0" eb="2">
      <t>ヘイセイ</t>
    </rPh>
    <phoneticPr fontId="3"/>
  </si>
  <si>
    <t>令和3.10.31</t>
    <rPh sb="0" eb="2">
      <t>レイワ</t>
    </rPh>
    <phoneticPr fontId="3"/>
  </si>
  <si>
    <t>24.12.16</t>
  </si>
  <si>
    <t>26.12.14</t>
  </si>
  <si>
    <t>-</t>
    <phoneticPr fontId="3"/>
  </si>
  <si>
    <t>※令和3年度より集計方法を変更</t>
    <phoneticPr fontId="3"/>
  </si>
  <si>
    <t>（　　）内は月平均</t>
    <phoneticPr fontId="3"/>
  </si>
  <si>
    <t>１．製造業の推移</t>
    <rPh sb="2" eb="5">
      <t>セイゾウギョウ</t>
    </rPh>
    <rPh sb="6" eb="8">
      <t>スイイ</t>
    </rPh>
    <phoneticPr fontId="3"/>
  </si>
  <si>
    <t>５月１日現在</t>
    <rPh sb="1" eb="2">
      <t>ガツ</t>
    </rPh>
    <rPh sb="3" eb="6">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</si>
</sst>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General\)"/>
    <numFmt numFmtId="177" formatCode="\(#,##0\)"/>
    <numFmt numFmtId="178" formatCode="#,##0;&quot;△ &quot;#,##0"/>
    <numFmt numFmtId="179" formatCode="#,##0.0_ "/>
    <numFmt numFmtId="180" formatCode="#,##0.0"/>
    <numFmt numFmtId="181" formatCode="0_ "/>
    <numFmt numFmtId="182" formatCode="0.00_ "/>
    <numFmt numFmtId="183" formatCode="#,##0_ ;[Red]\-#,##0\ "/>
    <numFmt numFmtId="184" formatCode="#,##0.0;[Red]\-#,##0.0"/>
    <numFmt numFmtId="185" formatCode="#,##0.00;[Red]#,##0.00"/>
    <numFmt numFmtId="186" formatCode="###,###,##0;&quot;-&quot;##,###,##0"/>
    <numFmt numFmtId="187" formatCode="#,##0.0;&quot;△ &quot;#,##0.0"/>
    <numFmt numFmtId="188" formatCode="#,##0.0_ ;[Red]\-#,##0.0\ "/>
    <numFmt numFmtId="189" formatCode="0.0_ ;[Red]\-0.0\ "/>
    <numFmt numFmtId="190" formatCode="0.0_);[Red]\(0.0\)"/>
    <numFmt numFmtId="191" formatCode="#,##0.000;[Red]\-#,##0.000"/>
    <numFmt numFmtId="192" formatCode="#,##0_ "/>
    <numFmt numFmtId="193" formatCode="0_);[Red]\(0\)"/>
    <numFmt numFmtId="194" formatCode="0.00_);[Red]\(0.00\)"/>
    <numFmt numFmtId="195" formatCode="#,##0.00_ ;[Red]\-#,##0.00\ "/>
  </numFmts>
  <fonts count="2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1"/>
      <color theme="0"/>
      <name val="ＭＳ 明朝"/>
      <family val="1"/>
      <charset val="128"/>
    </font>
    <font>
      <sz val="9"/>
      <name val="ＭＳ 明朝"/>
      <family val="1"/>
      <charset val="128"/>
    </font>
    <font>
      <sz val="8"/>
      <name val="ＭＳ 明朝"/>
      <family val="1"/>
      <charset val="128"/>
    </font>
    <font>
      <sz val="6"/>
      <name val="ＭＳ 明朝"/>
      <family val="1"/>
      <charset val="128"/>
    </font>
    <font>
      <i/>
      <sz val="10"/>
      <name val="ＭＳ 明朝"/>
      <family val="1"/>
      <charset val="128"/>
    </font>
    <font>
      <i/>
      <sz val="11"/>
      <name val="ＭＳ 明朝"/>
      <family val="1"/>
      <charset val="128"/>
    </font>
    <font>
      <b/>
      <sz val="11"/>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1"/>
      <color indexed="8"/>
      <name val="ＭＳ 明朝"/>
      <family val="1"/>
      <charset val="128"/>
    </font>
    <font>
      <sz val="11"/>
      <color indexed="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3">
    <border>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s>
  <cellStyleXfs count="3">
    <xf numFmtId="0" fontId="0" fillId="0" borderId="0"/>
    <xf numFmtId="38" fontId="1" fillId="0" borderId="0" applyFont="0" applyFill="0" applyBorder="0" applyAlignment="0" applyProtection="0"/>
    <xf numFmtId="0" fontId="8" fillId="0" borderId="0"/>
  </cellStyleXfs>
  <cellXfs count="1471">
    <xf numFmtId="0" fontId="0" fillId="0" borderId="0" xfId="0"/>
    <xf numFmtId="0" fontId="2" fillId="0" borderId="0" xfId="0" applyFont="1" applyAlignment="1" applyProtection="1">
      <alignment horizontal="right" vertical="center"/>
      <protection locked="0"/>
    </xf>
    <xf numFmtId="0" fontId="2" fillId="0" borderId="0" xfId="0" applyFont="1" applyAlignment="1" applyProtection="1">
      <alignment vertical="center"/>
      <protection locked="0"/>
    </xf>
    <xf numFmtId="0" fontId="2" fillId="0" borderId="0" xfId="0" applyFont="1" applyAlignment="1">
      <alignment vertical="center"/>
    </xf>
    <xf numFmtId="0" fontId="2"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4" xfId="0" applyNumberFormat="1"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5" xfId="0" applyFont="1" applyBorder="1" applyAlignment="1" applyProtection="1">
      <alignment vertical="center"/>
      <protection locked="0"/>
    </xf>
    <xf numFmtId="49" fontId="2" fillId="0" borderId="0" xfId="0" applyNumberFormat="1" applyFont="1" applyAlignment="1" applyProtection="1">
      <alignment vertical="center"/>
      <protection locked="0"/>
    </xf>
    <xf numFmtId="49" fontId="2" fillId="0" borderId="0" xfId="0" applyNumberFormat="1" applyFont="1" applyAlignment="1" applyProtection="1">
      <alignment horizontal="right" vertical="center"/>
      <protection locked="0"/>
    </xf>
    <xf numFmtId="49" fontId="2" fillId="0" borderId="0" xfId="0" applyNumberFormat="1" applyFont="1" applyAlignment="1" applyProtection="1">
      <alignment horizontal="left" vertical="center"/>
      <protection locked="0"/>
    </xf>
    <xf numFmtId="0" fontId="2" fillId="0" borderId="0" xfId="0" applyFont="1" applyBorder="1" applyAlignment="1" applyProtection="1">
      <alignment horizontal="center" vertical="center"/>
      <protection locked="0"/>
    </xf>
    <xf numFmtId="49" fontId="2" fillId="0" borderId="0" xfId="0" applyNumberFormat="1" applyFont="1" applyBorder="1" applyAlignment="1" applyProtection="1">
      <alignment vertical="center"/>
      <protection locked="0"/>
    </xf>
    <xf numFmtId="0" fontId="2" fillId="0" borderId="0" xfId="0" applyFont="1" applyBorder="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right" vertical="center"/>
      <protection locked="0"/>
    </xf>
    <xf numFmtId="49" fontId="2" fillId="0" borderId="6" xfId="0" applyNumberFormat="1" applyFont="1" applyBorder="1" applyAlignment="1" applyProtection="1">
      <alignment horizontal="center" vertical="center"/>
      <protection locked="0"/>
    </xf>
    <xf numFmtId="0" fontId="2" fillId="0" borderId="7" xfId="0" applyFont="1" applyBorder="1" applyAlignment="1" applyProtection="1">
      <alignment vertical="center"/>
      <protection locked="0"/>
    </xf>
    <xf numFmtId="49" fontId="2" fillId="0" borderId="6" xfId="0" applyNumberFormat="1"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6"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left" vertical="center"/>
    </xf>
    <xf numFmtId="49" fontId="2" fillId="0" borderId="6" xfId="0" applyNumberFormat="1" applyFont="1" applyBorder="1" applyAlignment="1">
      <alignment vertical="center"/>
    </xf>
    <xf numFmtId="0" fontId="2" fillId="0" borderId="6" xfId="0" applyFont="1" applyBorder="1" applyAlignment="1">
      <alignment vertical="center"/>
    </xf>
    <xf numFmtId="49" fontId="2" fillId="0" borderId="6" xfId="0" applyNumberFormat="1" applyFont="1" applyBorder="1" applyAlignment="1">
      <alignment horizontal="right" vertical="center"/>
    </xf>
    <xf numFmtId="0" fontId="2" fillId="0" borderId="6" xfId="0" applyFont="1" applyBorder="1" applyAlignment="1">
      <alignment horizontal="right" vertical="center"/>
    </xf>
    <xf numFmtId="0" fontId="2" fillId="0" borderId="14" xfId="0" applyFont="1" applyBorder="1" applyAlignment="1" applyProtection="1">
      <alignment horizontal="center" vertical="center"/>
      <protection locked="0"/>
    </xf>
    <xf numFmtId="49" fontId="2" fillId="0" borderId="0" xfId="0" applyNumberFormat="1" applyFont="1" applyFill="1" applyAlignment="1">
      <alignment horizontal="right" vertical="center"/>
    </xf>
    <xf numFmtId="0" fontId="5" fillId="0" borderId="0" xfId="0" applyFont="1" applyAlignment="1">
      <alignment vertical="center"/>
    </xf>
    <xf numFmtId="38" fontId="2" fillId="0" borderId="0" xfId="1" applyFont="1" applyAlignment="1" applyProtection="1">
      <alignment vertical="center"/>
      <protection locked="0"/>
    </xf>
    <xf numFmtId="38" fontId="2" fillId="0" borderId="0" xfId="1" applyFont="1" applyAlignment="1" applyProtection="1">
      <alignment horizontal="right" vertical="center"/>
      <protection locked="0"/>
    </xf>
    <xf numFmtId="38" fontId="2" fillId="0" borderId="11" xfId="1" applyFont="1" applyBorder="1" applyAlignment="1" applyProtection="1">
      <alignment horizontal="center" vertical="center"/>
      <protection locked="0"/>
    </xf>
    <xf numFmtId="38" fontId="2" fillId="0" borderId="2" xfId="1" applyFont="1" applyBorder="1" applyAlignment="1" applyProtection="1">
      <alignment horizontal="center" vertical="center"/>
      <protection locked="0"/>
    </xf>
    <xf numFmtId="38" fontId="2" fillId="0" borderId="0" xfId="1" applyFont="1" applyBorder="1" applyAlignment="1" applyProtection="1">
      <alignment vertical="center"/>
      <protection locked="0"/>
    </xf>
    <xf numFmtId="38" fontId="2" fillId="0" borderId="6" xfId="1" applyFont="1" applyBorder="1" applyAlignment="1" applyProtection="1">
      <alignment vertical="center"/>
      <protection locked="0"/>
    </xf>
    <xf numFmtId="38" fontId="2" fillId="0" borderId="0" xfId="1" applyFont="1" applyAlignment="1" applyProtection="1">
      <alignment horizontal="center" vertical="center"/>
      <protection locked="0"/>
    </xf>
    <xf numFmtId="38" fontId="2" fillId="0" borderId="17" xfId="1" applyFont="1" applyBorder="1" applyAlignment="1" applyProtection="1">
      <alignment horizontal="right" vertical="center"/>
      <protection locked="0"/>
    </xf>
    <xf numFmtId="38" fontId="2" fillId="0" borderId="0" xfId="1" applyFont="1" applyBorder="1" applyAlignment="1" applyProtection="1">
      <alignment horizontal="right" vertical="center"/>
    </xf>
    <xf numFmtId="38" fontId="2" fillId="0" borderId="4" xfId="1" applyFont="1" applyBorder="1" applyAlignment="1" applyProtection="1">
      <alignment horizontal="right" vertical="center"/>
      <protection locked="0"/>
    </xf>
    <xf numFmtId="38" fontId="2" fillId="0" borderId="0" xfId="1" applyFont="1" applyBorder="1" applyAlignment="1" applyProtection="1">
      <alignment horizontal="right" vertical="center"/>
      <protection locked="0"/>
    </xf>
    <xf numFmtId="38" fontId="2" fillId="0" borderId="12" xfId="1" applyFont="1" applyBorder="1" applyAlignment="1" applyProtection="1">
      <alignment horizontal="right" vertical="center"/>
    </xf>
    <xf numFmtId="0" fontId="2" fillId="0" borderId="5" xfId="0" applyFont="1" applyBorder="1" applyAlignment="1" applyProtection="1">
      <alignment horizontal="right" vertical="center"/>
      <protection locked="0"/>
    </xf>
    <xf numFmtId="38" fontId="2" fillId="0" borderId="8"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38" fontId="2" fillId="0" borderId="6" xfId="1" applyFont="1" applyBorder="1" applyAlignment="1" applyProtection="1">
      <alignment horizontal="right" vertical="center"/>
    </xf>
    <xf numFmtId="38" fontId="2" fillId="0" borderId="0" xfId="1" applyFont="1" applyAlignment="1" applyProtection="1">
      <alignment horizontal="left" vertical="center"/>
      <protection locked="0"/>
    </xf>
    <xf numFmtId="0" fontId="2" fillId="0" borderId="18" xfId="0" applyFont="1" applyBorder="1" applyAlignment="1" applyProtection="1">
      <alignment horizontal="center" vertical="center"/>
      <protection locked="0"/>
    </xf>
    <xf numFmtId="176" fontId="2" fillId="0" borderId="17" xfId="1" applyNumberFormat="1" applyFont="1" applyBorder="1" applyAlignment="1">
      <alignment horizontal="right" vertical="center"/>
    </xf>
    <xf numFmtId="176" fontId="2" fillId="0" borderId="19" xfId="1" applyNumberFormat="1" applyFont="1" applyBorder="1" applyAlignment="1">
      <alignment horizontal="right" vertical="center"/>
    </xf>
    <xf numFmtId="38" fontId="2" fillId="0" borderId="4" xfId="1" applyNumberFormat="1" applyFont="1" applyBorder="1" applyAlignment="1">
      <alignment horizontal="right" vertical="center"/>
    </xf>
    <xf numFmtId="38" fontId="2" fillId="0" borderId="0" xfId="1" applyNumberFormat="1" applyFont="1" applyBorder="1" applyAlignment="1">
      <alignment horizontal="right" vertical="center"/>
    </xf>
    <xf numFmtId="38" fontId="2" fillId="0" borderId="0" xfId="1" applyNumberFormat="1" applyFont="1" applyBorder="1" applyAlignment="1" applyProtection="1">
      <alignment horizontal="right" vertical="center"/>
      <protection locked="0"/>
    </xf>
    <xf numFmtId="0" fontId="2" fillId="0" borderId="5" xfId="0" applyFont="1" applyBorder="1" applyAlignment="1" applyProtection="1">
      <alignment horizontal="center" vertical="center"/>
      <protection locked="0"/>
    </xf>
    <xf numFmtId="176" fontId="2" fillId="0" borderId="4" xfId="1" applyNumberFormat="1" applyFont="1" applyBorder="1" applyAlignment="1">
      <alignment horizontal="right" vertical="center"/>
    </xf>
    <xf numFmtId="176" fontId="2" fillId="0" borderId="0" xfId="1" applyNumberFormat="1" applyFont="1" applyBorder="1" applyAlignment="1">
      <alignment horizontal="right" vertical="center"/>
    </xf>
    <xf numFmtId="176" fontId="2" fillId="0" borderId="0" xfId="1" applyNumberFormat="1" applyFont="1" applyBorder="1" applyAlignment="1" applyProtection="1">
      <alignment horizontal="right" vertical="center"/>
      <protection locked="0"/>
    </xf>
    <xf numFmtId="178" fontId="2" fillId="0" borderId="0" xfId="1" applyNumberFormat="1" applyFont="1" applyBorder="1" applyAlignment="1" applyProtection="1">
      <alignment horizontal="right" vertical="center"/>
      <protection locked="0"/>
    </xf>
    <xf numFmtId="177" fontId="2" fillId="0" borderId="4" xfId="1" applyNumberFormat="1" applyFont="1" applyBorder="1" applyAlignment="1">
      <alignment horizontal="right" vertical="center"/>
    </xf>
    <xf numFmtId="177" fontId="2" fillId="0" borderId="0" xfId="1" applyNumberFormat="1" applyFont="1" applyBorder="1" applyAlignment="1">
      <alignment horizontal="right" vertical="center"/>
    </xf>
    <xf numFmtId="177" fontId="2" fillId="0" borderId="0" xfId="1" applyNumberFormat="1" applyFont="1" applyBorder="1" applyAlignment="1" applyProtection="1">
      <alignment horizontal="right" vertical="center"/>
      <protection locked="0"/>
    </xf>
    <xf numFmtId="177" fontId="2" fillId="0" borderId="4" xfId="1" applyNumberFormat="1" applyFont="1" applyBorder="1" applyAlignment="1" applyProtection="1">
      <alignment horizontal="right" vertical="center"/>
      <protection locked="0"/>
    </xf>
    <xf numFmtId="38" fontId="2" fillId="0" borderId="4" xfId="1" applyNumberFormat="1" applyFont="1" applyBorder="1" applyAlignment="1" applyProtection="1">
      <alignment horizontal="right" vertical="center"/>
      <protection locked="0"/>
    </xf>
    <xf numFmtId="38" fontId="2" fillId="0" borderId="9" xfId="1"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80" fontId="2" fillId="0" borderId="4" xfId="0" applyNumberFormat="1" applyFont="1" applyBorder="1" applyAlignment="1" applyProtection="1">
      <alignment horizontal="right" vertical="center"/>
      <protection locked="0"/>
    </xf>
    <xf numFmtId="180" fontId="2" fillId="0" borderId="0" xfId="0" applyNumberFormat="1" applyFont="1" applyBorder="1" applyAlignment="1" applyProtection="1">
      <alignment horizontal="right" vertical="center"/>
      <protection locked="0"/>
    </xf>
    <xf numFmtId="181" fontId="2" fillId="0" borderId="0" xfId="0" applyNumberFormat="1" applyFont="1" applyAlignment="1" applyProtection="1">
      <alignment vertical="center"/>
      <protection locked="0"/>
    </xf>
    <xf numFmtId="0" fontId="2" fillId="0" borderId="7" xfId="0" applyFont="1" applyBorder="1" applyAlignment="1" applyProtection="1">
      <alignment horizontal="right" vertical="center"/>
      <protection locked="0"/>
    </xf>
    <xf numFmtId="180" fontId="2" fillId="0" borderId="8" xfId="0" applyNumberFormat="1" applyFont="1" applyBorder="1" applyAlignment="1" applyProtection="1">
      <alignment horizontal="right" vertical="center"/>
      <protection locked="0"/>
    </xf>
    <xf numFmtId="180" fontId="2" fillId="0" borderId="6" xfId="0" applyNumberFormat="1"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12" xfId="0" applyFont="1" applyBorder="1" applyAlignment="1" applyProtection="1">
      <alignment horizontal="center" vertical="center"/>
      <protection locked="0"/>
    </xf>
    <xf numFmtId="38" fontId="6" fillId="0" borderId="0" xfId="1" applyFont="1" applyAlignment="1" applyProtection="1">
      <alignment horizontal="right" vertical="center"/>
      <protection locked="0"/>
    </xf>
    <xf numFmtId="0" fontId="6" fillId="0" borderId="0" xfId="0" applyFont="1" applyAlignment="1" applyProtection="1">
      <alignment horizontal="right" vertical="center"/>
      <protection locked="0"/>
    </xf>
    <xf numFmtId="0" fontId="2" fillId="0" borderId="0" xfId="0" applyFont="1" applyAlignment="1" applyProtection="1">
      <alignment vertical="center"/>
    </xf>
    <xf numFmtId="38" fontId="2" fillId="0" borderId="0" xfId="1" applyFont="1" applyAlignment="1" applyProtection="1">
      <alignment horizontal="right" vertical="center"/>
    </xf>
    <xf numFmtId="182" fontId="2" fillId="0" borderId="0" xfId="0" applyNumberFormat="1" applyFont="1" applyAlignment="1" applyProtection="1">
      <alignment horizontal="right" vertical="center" wrapText="1"/>
    </xf>
    <xf numFmtId="182" fontId="2" fillId="0" borderId="0" xfId="0" applyNumberFormat="1" applyFont="1" applyAlignment="1" applyProtection="1">
      <alignment vertical="center" wrapText="1"/>
    </xf>
    <xf numFmtId="0" fontId="2" fillId="0" borderId="0" xfId="0" applyFont="1" applyBorder="1" applyAlignment="1" applyProtection="1">
      <alignment vertical="center"/>
    </xf>
    <xf numFmtId="38" fontId="2" fillId="0" borderId="4" xfId="1" applyFont="1" applyBorder="1" applyAlignment="1" applyProtection="1">
      <alignment vertical="center"/>
      <protection locked="0"/>
    </xf>
    <xf numFmtId="40" fontId="2" fillId="0" borderId="0" xfId="1" applyNumberFormat="1" applyFont="1" applyBorder="1" applyAlignment="1" applyProtection="1">
      <alignment vertical="center"/>
    </xf>
    <xf numFmtId="40" fontId="2" fillId="0" borderId="6" xfId="1" applyNumberFormat="1" applyFont="1" applyBorder="1" applyAlignment="1" applyProtection="1">
      <alignment vertical="center"/>
    </xf>
    <xf numFmtId="38" fontId="2" fillId="0" borderId="12" xfId="1" applyFont="1" applyBorder="1" applyAlignment="1" applyProtection="1">
      <alignment horizontal="center" vertical="center"/>
      <protection locked="0"/>
    </xf>
    <xf numFmtId="38" fontId="2" fillId="0" borderId="14" xfId="1" applyFont="1" applyBorder="1" applyAlignment="1" applyProtection="1">
      <alignment horizontal="center" vertical="center"/>
      <protection locked="0"/>
    </xf>
    <xf numFmtId="38" fontId="6" fillId="0" borderId="12" xfId="1" applyFont="1" applyBorder="1" applyAlignment="1" applyProtection="1">
      <alignment horizontal="center" vertical="center" wrapText="1"/>
      <protection locked="0"/>
    </xf>
    <xf numFmtId="38" fontId="6" fillId="0" borderId="14" xfId="1" applyFont="1" applyBorder="1" applyAlignment="1" applyProtection="1">
      <alignment horizontal="center" vertical="center" wrapText="1"/>
      <protection locked="0"/>
    </xf>
    <xf numFmtId="178" fontId="2" fillId="0" borderId="0" xfId="1" applyNumberFormat="1" applyFont="1" applyBorder="1" applyAlignment="1" applyProtection="1">
      <alignment vertical="center"/>
      <protection locked="0"/>
    </xf>
    <xf numFmtId="38" fontId="2" fillId="0" borderId="8" xfId="1" applyFont="1" applyBorder="1" applyAlignment="1" applyProtection="1">
      <alignment vertical="center"/>
      <protection locked="0"/>
    </xf>
    <xf numFmtId="38" fontId="2" fillId="0" borderId="4" xfId="1" applyFont="1" applyBorder="1" applyAlignment="1" applyProtection="1">
      <alignment vertical="center"/>
    </xf>
    <xf numFmtId="38" fontId="2" fillId="0" borderId="0" xfId="1" applyFont="1" applyBorder="1" applyAlignment="1" applyProtection="1">
      <alignment vertical="center"/>
    </xf>
    <xf numFmtId="38" fontId="2" fillId="0" borderId="8" xfId="1" applyFont="1" applyBorder="1" applyAlignment="1" applyProtection="1">
      <alignment vertical="center"/>
    </xf>
    <xf numFmtId="38" fontId="2" fillId="0" borderId="6" xfId="1" applyFont="1" applyBorder="1" applyAlignment="1" applyProtection="1">
      <alignment vertical="center"/>
    </xf>
    <xf numFmtId="0" fontId="2" fillId="0" borderId="27" xfId="0" applyFont="1" applyBorder="1" applyAlignment="1" applyProtection="1">
      <alignment horizontal="center" vertical="center"/>
      <protection locked="0"/>
    </xf>
    <xf numFmtId="38" fontId="2" fillId="0" borderId="1" xfId="1" applyFont="1" applyBorder="1" applyAlignment="1" applyProtection="1">
      <alignment horizontal="center" vertical="center"/>
      <protection locked="0"/>
    </xf>
    <xf numFmtId="38" fontId="2" fillId="0" borderId="28" xfId="1" applyFont="1" applyBorder="1" applyAlignment="1" applyProtection="1">
      <alignment horizontal="center" vertical="center"/>
      <protection locked="0"/>
    </xf>
    <xf numFmtId="38" fontId="2" fillId="0" borderId="27" xfId="1"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38" fontId="2" fillId="0" borderId="30" xfId="1" applyFont="1" applyBorder="1" applyAlignment="1" applyProtection="1">
      <alignment vertical="center"/>
      <protection locked="0"/>
    </xf>
    <xf numFmtId="38" fontId="2" fillId="0" borderId="29" xfId="1" applyFont="1" applyBorder="1" applyAlignment="1" applyProtection="1">
      <alignment horizontal="center" vertical="center"/>
      <protection locked="0"/>
    </xf>
    <xf numFmtId="38" fontId="2" fillId="0" borderId="30" xfId="1" applyFont="1" applyBorder="1" applyAlignment="1" applyProtection="1">
      <alignment vertical="center"/>
    </xf>
    <xf numFmtId="38" fontId="2" fillId="0" borderId="5" xfId="1" applyFont="1" applyBorder="1" applyAlignment="1" applyProtection="1">
      <alignment horizontal="center" vertical="center"/>
      <protection locked="0"/>
    </xf>
    <xf numFmtId="183" fontId="2" fillId="0" borderId="0" xfId="1" applyNumberFormat="1" applyFont="1" applyBorder="1" applyProtection="1">
      <protection locked="0"/>
    </xf>
    <xf numFmtId="183" fontId="2" fillId="0" borderId="30" xfId="1" applyNumberFormat="1" applyFont="1" applyBorder="1" applyProtection="1">
      <protection locked="0"/>
    </xf>
    <xf numFmtId="183" fontId="2" fillId="0" borderId="0" xfId="1" applyNumberFormat="1" applyFont="1" applyFill="1" applyBorder="1" applyProtection="1"/>
    <xf numFmtId="183" fontId="2" fillId="0" borderId="0" xfId="1" applyNumberFormat="1" applyFont="1" applyFill="1" applyBorder="1" applyProtection="1">
      <protection locked="0"/>
    </xf>
    <xf numFmtId="0" fontId="2" fillId="0" borderId="31" xfId="0" applyFont="1" applyBorder="1" applyAlignment="1" applyProtection="1">
      <alignment horizontal="center" vertical="center"/>
      <protection locked="0"/>
    </xf>
    <xf numFmtId="183" fontId="2" fillId="0" borderId="6" xfId="1" applyNumberFormat="1" applyFont="1" applyBorder="1" applyProtection="1">
      <protection locked="0"/>
    </xf>
    <xf numFmtId="183" fontId="2" fillId="0" borderId="32" xfId="1" applyNumberFormat="1" applyFont="1" applyBorder="1" applyProtection="1">
      <protection locked="0"/>
    </xf>
    <xf numFmtId="38" fontId="2" fillId="0" borderId="31" xfId="1" applyFont="1" applyBorder="1" applyAlignment="1" applyProtection="1">
      <alignment horizontal="center" vertical="center"/>
      <protection locked="0"/>
    </xf>
    <xf numFmtId="38" fontId="2" fillId="0" borderId="33" xfId="1" applyFont="1" applyBorder="1" applyAlignment="1" applyProtection="1">
      <alignment vertical="center"/>
      <protection locked="0"/>
    </xf>
    <xf numFmtId="38" fontId="2" fillId="0" borderId="7" xfId="1" applyFont="1" applyBorder="1" applyAlignment="1" applyProtection="1">
      <alignment horizontal="center" vertical="center"/>
      <protection locked="0"/>
    </xf>
    <xf numFmtId="183" fontId="2" fillId="0" borderId="32" xfId="1" applyNumberFormat="1" applyFont="1" applyBorder="1" applyAlignment="1" applyProtection="1">
      <alignment horizontal="right" vertical="center"/>
      <protection locked="0"/>
    </xf>
    <xf numFmtId="38" fontId="2" fillId="0" borderId="0" xfId="0" applyNumberFormat="1" applyFont="1" applyAlignment="1" applyProtection="1">
      <alignment vertical="center"/>
      <protection locked="0"/>
    </xf>
    <xf numFmtId="38" fontId="2" fillId="0" borderId="11" xfId="1" applyFont="1" applyBorder="1" applyAlignment="1" applyProtection="1">
      <alignment horizontal="center" vertical="center" shrinkToFit="1"/>
      <protection locked="0"/>
    </xf>
    <xf numFmtId="38" fontId="2" fillId="0" borderId="34" xfId="1" applyFont="1" applyFill="1" applyBorder="1" applyAlignment="1" applyProtection="1">
      <alignment vertical="center" shrinkToFit="1"/>
      <protection locked="0"/>
    </xf>
    <xf numFmtId="38" fontId="2" fillId="0" borderId="35" xfId="1" applyFont="1" applyFill="1" applyBorder="1" applyAlignment="1" applyProtection="1">
      <alignment vertical="center"/>
      <protection locked="0"/>
    </xf>
    <xf numFmtId="38" fontId="2" fillId="0" borderId="36" xfId="1" applyFont="1" applyBorder="1" applyAlignment="1" applyProtection="1">
      <alignment vertical="center"/>
    </xf>
    <xf numFmtId="38" fontId="2" fillId="0" borderId="36" xfId="1" applyFont="1" applyBorder="1" applyAlignment="1" applyProtection="1">
      <alignment vertical="center"/>
      <protection locked="0"/>
    </xf>
    <xf numFmtId="38" fontId="2" fillId="0" borderId="35" xfId="1" applyFont="1" applyBorder="1" applyAlignment="1" applyProtection="1">
      <alignment vertical="center"/>
      <protection locked="0"/>
    </xf>
    <xf numFmtId="38" fontId="2" fillId="0" borderId="37" xfId="1" applyFont="1" applyBorder="1" applyAlignment="1" applyProtection="1">
      <alignment vertical="center"/>
      <protection locked="0"/>
    </xf>
    <xf numFmtId="38" fontId="2" fillId="0" borderId="0" xfId="1" applyFont="1" applyFill="1" applyAlignment="1" applyProtection="1">
      <alignment vertical="center"/>
      <protection locked="0"/>
    </xf>
    <xf numFmtId="38" fontId="2" fillId="0" borderId="38" xfId="1" applyFont="1" applyFill="1" applyBorder="1" applyAlignment="1" applyProtection="1">
      <alignment vertical="center" shrinkToFit="1"/>
      <protection locked="0"/>
    </xf>
    <xf numFmtId="38" fontId="2" fillId="0" borderId="39" xfId="1" applyFont="1" applyFill="1" applyBorder="1" applyAlignment="1" applyProtection="1">
      <alignment vertical="center"/>
      <protection locked="0"/>
    </xf>
    <xf numFmtId="38" fontId="2" fillId="0" borderId="40" xfId="1" applyFont="1" applyBorder="1" applyAlignment="1" applyProtection="1">
      <alignment vertical="center"/>
    </xf>
    <xf numFmtId="38" fontId="2" fillId="0" borderId="40" xfId="1" applyFont="1" applyBorder="1" applyAlignment="1" applyProtection="1">
      <alignment vertical="center"/>
      <protection locked="0"/>
    </xf>
    <xf numFmtId="38" fontId="2" fillId="0" borderId="39" xfId="1" applyFont="1" applyBorder="1" applyAlignment="1" applyProtection="1">
      <alignment vertical="center"/>
      <protection locked="0"/>
    </xf>
    <xf numFmtId="38" fontId="2" fillId="0" borderId="42" xfId="1" applyFont="1" applyBorder="1" applyAlignment="1" applyProtection="1">
      <alignment vertical="center"/>
      <protection locked="0"/>
    </xf>
    <xf numFmtId="38" fontId="2" fillId="0" borderId="43" xfId="1" applyFont="1" applyFill="1" applyBorder="1" applyAlignment="1" applyProtection="1">
      <alignment vertical="center" shrinkToFit="1"/>
      <protection locked="0"/>
    </xf>
    <xf numFmtId="38" fontId="2" fillId="0" borderId="44" xfId="1" applyFont="1" applyFill="1" applyBorder="1" applyAlignment="1" applyProtection="1">
      <alignment vertical="center"/>
      <protection locked="0"/>
    </xf>
    <xf numFmtId="38" fontId="2" fillId="0" borderId="45" xfId="1" applyFont="1" applyBorder="1" applyAlignment="1" applyProtection="1">
      <alignment vertical="center"/>
    </xf>
    <xf numFmtId="38" fontId="2" fillId="0" borderId="45" xfId="1" applyFont="1" applyBorder="1" applyAlignment="1" applyProtection="1">
      <alignment vertical="center"/>
      <protection locked="0"/>
    </xf>
    <xf numFmtId="38" fontId="2" fillId="0" borderId="44" xfId="1" applyFont="1" applyBorder="1" applyAlignment="1" applyProtection="1">
      <alignment vertical="center"/>
      <protection locked="0"/>
    </xf>
    <xf numFmtId="38" fontId="2" fillId="0" borderId="46" xfId="1" applyFont="1" applyBorder="1" applyAlignment="1" applyProtection="1">
      <alignment vertical="center"/>
      <protection locked="0"/>
    </xf>
    <xf numFmtId="38" fontId="2" fillId="0" borderId="11" xfId="1" applyFont="1" applyFill="1" applyBorder="1" applyAlignment="1" applyProtection="1">
      <alignment horizontal="center" vertical="center" shrinkToFit="1"/>
      <protection locked="0"/>
    </xf>
    <xf numFmtId="38" fontId="2" fillId="0" borderId="39" xfId="1" applyFont="1" applyFill="1" applyBorder="1" applyAlignment="1" applyProtection="1">
      <alignment horizontal="right" vertical="center"/>
      <protection locked="0"/>
    </xf>
    <xf numFmtId="38" fontId="2" fillId="0" borderId="40" xfId="1" applyFont="1" applyBorder="1" applyAlignment="1" applyProtection="1">
      <alignment horizontal="right" vertical="center"/>
      <protection locked="0"/>
    </xf>
    <xf numFmtId="38" fontId="2" fillId="0" borderId="39" xfId="1" applyFont="1" applyBorder="1" applyAlignment="1" applyProtection="1">
      <alignment horizontal="right" vertical="center"/>
      <protection locked="0"/>
    </xf>
    <xf numFmtId="38" fontId="2" fillId="0" borderId="42" xfId="1" applyFont="1" applyBorder="1" applyAlignment="1" applyProtection="1">
      <alignment horizontal="right" vertical="center"/>
      <protection locked="0"/>
    </xf>
    <xf numFmtId="38" fontId="2" fillId="0" borderId="38" xfId="1" applyFont="1" applyBorder="1" applyAlignment="1" applyProtection="1">
      <alignment vertical="center" shrinkToFit="1"/>
      <protection locked="0"/>
    </xf>
    <xf numFmtId="38" fontId="2" fillId="0" borderId="43" xfId="1" applyFont="1" applyBorder="1" applyAlignment="1" applyProtection="1">
      <alignment vertical="center" shrinkToFit="1"/>
      <protection locked="0"/>
    </xf>
    <xf numFmtId="38" fontId="2" fillId="0" borderId="47" xfId="1" applyFont="1" applyBorder="1" applyAlignment="1" applyProtection="1">
      <alignment vertical="center"/>
    </xf>
    <xf numFmtId="38" fontId="2" fillId="0" borderId="46" xfId="1" applyFont="1" applyBorder="1" applyAlignment="1" applyProtection="1">
      <alignment vertical="center"/>
    </xf>
    <xf numFmtId="38" fontId="2" fillId="0" borderId="6" xfId="1" applyFont="1" applyBorder="1" applyAlignment="1" applyProtection="1">
      <alignment horizontal="left" vertical="center"/>
      <protection locked="0"/>
    </xf>
    <xf numFmtId="38" fontId="2" fillId="0" borderId="14" xfId="1" applyFont="1" applyBorder="1" applyAlignment="1" applyProtection="1">
      <alignment horizontal="center" vertical="center" shrinkToFit="1"/>
      <protection locked="0"/>
    </xf>
    <xf numFmtId="38" fontId="6" fillId="0" borderId="15" xfId="1" applyFont="1" applyBorder="1" applyAlignment="1" applyProtection="1">
      <alignment horizontal="center" vertical="center" wrapText="1"/>
      <protection locked="0"/>
    </xf>
    <xf numFmtId="38" fontId="2" fillId="0" borderId="0" xfId="1" applyFont="1" applyBorder="1" applyAlignment="1" applyProtection="1">
      <alignment horizontal="center" vertical="center"/>
      <protection locked="0"/>
    </xf>
    <xf numFmtId="38" fontId="2" fillId="0" borderId="5" xfId="1" applyFont="1" applyBorder="1" applyAlignment="1" applyProtection="1">
      <alignment vertical="center"/>
      <protection locked="0"/>
    </xf>
    <xf numFmtId="38" fontId="2" fillId="0" borderId="6" xfId="1" applyFont="1" applyBorder="1" applyAlignment="1" applyProtection="1">
      <alignment horizontal="center" vertical="center"/>
      <protection locked="0"/>
    </xf>
    <xf numFmtId="38" fontId="2" fillId="0" borderId="7" xfId="1" applyFont="1" applyBorder="1" applyAlignment="1" applyProtection="1">
      <alignment vertical="center"/>
      <protection locked="0"/>
    </xf>
    <xf numFmtId="38" fontId="2" fillId="0" borderId="8" xfId="1" applyFont="1" applyBorder="1" applyAlignment="1" applyProtection="1">
      <alignment horizontal="right" vertical="center"/>
    </xf>
    <xf numFmtId="38" fontId="2" fillId="0" borderId="0" xfId="1" applyFont="1" applyAlignment="1" applyProtection="1">
      <alignment horizontal="distributed" vertical="center"/>
      <protection locked="0"/>
    </xf>
    <xf numFmtId="38" fontId="2" fillId="0" borderId="6" xfId="1" applyFont="1" applyBorder="1" applyAlignment="1" applyProtection="1">
      <alignment horizontal="distributed" vertical="center"/>
      <protection locked="0"/>
    </xf>
    <xf numFmtId="38" fontId="2" fillId="0" borderId="14" xfId="1" applyFont="1" applyBorder="1" applyAlignment="1" applyProtection="1">
      <alignment vertical="center" shrinkToFit="1"/>
      <protection locked="0"/>
    </xf>
    <xf numFmtId="184" fontId="2" fillId="0" borderId="0" xfId="1" applyNumberFormat="1" applyFont="1" applyAlignment="1" applyProtection="1">
      <alignment vertical="center"/>
      <protection locked="0"/>
    </xf>
    <xf numFmtId="184" fontId="2" fillId="0" borderId="6" xfId="1" applyNumberFormat="1" applyFont="1" applyBorder="1" applyAlignment="1" applyProtection="1">
      <alignment vertical="center"/>
      <protection locked="0"/>
    </xf>
    <xf numFmtId="38" fontId="2" fillId="0" borderId="0" xfId="1" applyFont="1" applyBorder="1" applyAlignment="1" applyProtection="1">
      <alignment horizontal="left" vertical="center"/>
      <protection locked="0"/>
    </xf>
    <xf numFmtId="38" fontId="2" fillId="0" borderId="11" xfId="1" applyFont="1" applyBorder="1" applyAlignment="1" applyProtection="1">
      <alignment vertical="center"/>
      <protection locked="0"/>
    </xf>
    <xf numFmtId="178" fontId="2" fillId="0" borderId="15" xfId="1" applyNumberFormat="1" applyFont="1" applyBorder="1" applyAlignment="1" applyProtection="1">
      <alignment horizontal="right" vertical="center"/>
    </xf>
    <xf numFmtId="178" fontId="2" fillId="0" borderId="22" xfId="1" applyNumberFormat="1" applyFont="1" applyBorder="1" applyAlignment="1" applyProtection="1">
      <alignment horizontal="right" vertical="center"/>
    </xf>
    <xf numFmtId="178" fontId="2" fillId="0" borderId="14" xfId="1" applyNumberFormat="1" applyFont="1" applyBorder="1" applyAlignment="1" applyProtection="1">
      <alignment horizontal="right" vertical="center"/>
      <protection locked="0"/>
    </xf>
    <xf numFmtId="38" fontId="2" fillId="0" borderId="48" xfId="1" applyFont="1" applyBorder="1" applyAlignment="1" applyProtection="1">
      <alignment horizontal="center" vertical="center"/>
      <protection locked="0"/>
    </xf>
    <xf numFmtId="178" fontId="2" fillId="0" borderId="49" xfId="1" applyNumberFormat="1" applyFont="1" applyBorder="1" applyAlignment="1" applyProtection="1">
      <alignment horizontal="right" vertical="center"/>
    </xf>
    <xf numFmtId="178" fontId="2" fillId="0" borderId="49" xfId="1" applyNumberFormat="1" applyFont="1" applyBorder="1" applyAlignment="1" applyProtection="1">
      <alignment horizontal="right" vertical="center"/>
      <protection locked="0"/>
    </xf>
    <xf numFmtId="49" fontId="2" fillId="0" borderId="0" xfId="1" applyNumberFormat="1" applyFont="1" applyBorder="1" applyAlignment="1" applyProtection="1">
      <alignment horizontal="distributed" vertical="center"/>
      <protection locked="0"/>
    </xf>
    <xf numFmtId="38" fontId="2" fillId="0" borderId="0" xfId="1" applyFont="1" applyBorder="1" applyAlignment="1" applyProtection="1">
      <alignment horizontal="distributed" vertical="center"/>
      <protection locked="0"/>
    </xf>
    <xf numFmtId="178" fontId="2" fillId="0" borderId="50" xfId="1" applyNumberFormat="1" applyFont="1" applyBorder="1" applyAlignment="1" applyProtection="1">
      <alignment horizontal="right" vertical="center"/>
    </xf>
    <xf numFmtId="38" fontId="2" fillId="0" borderId="50" xfId="1" applyFont="1" applyBorder="1" applyAlignment="1" applyProtection="1">
      <alignment horizontal="center" vertical="center"/>
      <protection locked="0"/>
    </xf>
    <xf numFmtId="178" fontId="2" fillId="0" borderId="50" xfId="1" applyNumberFormat="1" applyFont="1" applyBorder="1" applyAlignment="1" applyProtection="1">
      <alignment horizontal="right" vertical="center"/>
      <protection locked="0"/>
    </xf>
    <xf numFmtId="178" fontId="2" fillId="0" borderId="0" xfId="1" applyNumberFormat="1" applyFont="1" applyBorder="1" applyAlignment="1" applyProtection="1">
      <alignment horizontal="right" vertical="center"/>
    </xf>
    <xf numFmtId="178" fontId="2" fillId="0" borderId="48" xfId="1" applyNumberFormat="1" applyFont="1" applyBorder="1" applyAlignment="1" applyProtection="1">
      <alignment horizontal="right" vertical="center"/>
    </xf>
    <xf numFmtId="38" fontId="2" fillId="0" borderId="50" xfId="1" applyFont="1" applyFill="1" applyBorder="1" applyAlignment="1" applyProtection="1">
      <alignment horizontal="center" vertical="center"/>
      <protection locked="0"/>
    </xf>
    <xf numFmtId="38" fontId="2" fillId="2" borderId="0" xfId="1" applyFont="1" applyFill="1" applyBorder="1" applyAlignment="1" applyProtection="1">
      <alignment horizontal="distributed" vertical="center"/>
      <protection locked="0"/>
    </xf>
    <xf numFmtId="38" fontId="4" fillId="0" borderId="0" xfId="1" applyFont="1" applyBorder="1" applyAlignment="1" applyProtection="1">
      <alignment horizontal="distributed" vertical="center"/>
      <protection locked="0"/>
    </xf>
    <xf numFmtId="38" fontId="7" fillId="0" borderId="0" xfId="1" applyFont="1" applyBorder="1" applyAlignment="1" applyProtection="1">
      <alignment horizontal="distributed" vertical="center"/>
      <protection locked="0"/>
    </xf>
    <xf numFmtId="178" fontId="2" fillId="0" borderId="0" xfId="1" applyNumberFormat="1" applyFont="1" applyFill="1" applyBorder="1" applyAlignment="1" applyProtection="1">
      <alignment horizontal="right" vertical="center"/>
      <protection locked="0"/>
    </xf>
    <xf numFmtId="0" fontId="0" fillId="0" borderId="0" xfId="0" applyBorder="1" applyAlignment="1" applyProtection="1">
      <alignment vertical="center"/>
      <protection locked="0"/>
    </xf>
    <xf numFmtId="38" fontId="4" fillId="0" borderId="6" xfId="1" applyFont="1" applyBorder="1" applyAlignment="1" applyProtection="1">
      <alignment horizontal="distributed" vertical="center"/>
      <protection locked="0"/>
    </xf>
    <xf numFmtId="178" fontId="2" fillId="0" borderId="6" xfId="1" applyNumberFormat="1" applyFont="1" applyBorder="1" applyAlignment="1" applyProtection="1">
      <alignment horizontal="right" vertical="center"/>
    </xf>
    <xf numFmtId="178" fontId="2" fillId="0" borderId="6" xfId="1" applyNumberFormat="1" applyFont="1" applyBorder="1" applyAlignment="1" applyProtection="1">
      <alignment horizontal="right" vertical="center"/>
      <protection locked="0"/>
    </xf>
    <xf numFmtId="38" fontId="2" fillId="0" borderId="5" xfId="1" applyFont="1" applyBorder="1" applyAlignment="1" applyProtection="1">
      <alignment horizontal="distributed" vertical="center"/>
      <protection locked="0"/>
    </xf>
    <xf numFmtId="38" fontId="2" fillId="0" borderId="49" xfId="1" applyFont="1" applyBorder="1" applyAlignment="1" applyProtection="1">
      <alignment horizontal="center" vertical="center"/>
      <protection locked="0"/>
    </xf>
    <xf numFmtId="0" fontId="0" fillId="0" borderId="0" xfId="0" applyAlignment="1" applyProtection="1">
      <alignment vertical="center"/>
      <protection locked="0"/>
    </xf>
    <xf numFmtId="178" fontId="2" fillId="0" borderId="0" xfId="0" applyNumberFormat="1" applyFont="1" applyBorder="1" applyAlignment="1" applyProtection="1">
      <alignment horizontal="right" vertical="center"/>
      <protection locked="0"/>
    </xf>
    <xf numFmtId="38" fontId="2" fillId="0" borderId="0" xfId="1" applyFont="1" applyFill="1" applyBorder="1" applyAlignment="1" applyProtection="1">
      <alignment horizontal="center" vertical="center"/>
      <protection locked="0"/>
    </xf>
    <xf numFmtId="38" fontId="2" fillId="0" borderId="0" xfId="1" applyFont="1" applyFill="1" applyBorder="1" applyAlignment="1" applyProtection="1">
      <alignment horizontal="distributed" vertical="center"/>
      <protection locked="0"/>
    </xf>
    <xf numFmtId="38" fontId="2" fillId="0" borderId="0" xfId="1" applyFont="1" applyBorder="1" applyAlignment="1" applyProtection="1">
      <alignment horizontal="distributed" vertical="center" wrapText="1"/>
      <protection locked="0"/>
    </xf>
    <xf numFmtId="0" fontId="2" fillId="0" borderId="0" xfId="0" applyFont="1" applyFill="1" applyBorder="1" applyAlignment="1" applyProtection="1">
      <alignment horizontal="distributed"/>
      <protection locked="0"/>
    </xf>
    <xf numFmtId="0" fontId="4" fillId="0" borderId="0" xfId="0" applyFont="1" applyFill="1" applyBorder="1" applyAlignment="1" applyProtection="1">
      <alignment horizontal="distributed"/>
      <protection locked="0"/>
    </xf>
    <xf numFmtId="38" fontId="6" fillId="0" borderId="0" xfId="1" applyFont="1" applyBorder="1" applyAlignment="1" applyProtection="1">
      <alignment horizontal="distributed" vertical="center"/>
      <protection locked="0"/>
    </xf>
    <xf numFmtId="0" fontId="2" fillId="0" borderId="50" xfId="0" applyFont="1" applyFill="1" applyBorder="1" applyAlignment="1" applyProtection="1">
      <alignment horizontal="center"/>
      <protection locked="0"/>
    </xf>
    <xf numFmtId="0" fontId="4" fillId="0" borderId="0" xfId="0" applyFont="1" applyFill="1" applyAlignment="1" applyProtection="1">
      <protection locked="0"/>
    </xf>
    <xf numFmtId="0" fontId="2" fillId="0" borderId="0" xfId="0" applyFont="1" applyFill="1" applyBorder="1" applyAlignment="1" applyProtection="1">
      <alignment horizontal="center"/>
      <protection locked="0"/>
    </xf>
    <xf numFmtId="0" fontId="9" fillId="0" borderId="0" xfId="0" applyFont="1" applyFill="1" applyAlignment="1" applyProtection="1">
      <protection locked="0"/>
    </xf>
    <xf numFmtId="178" fontId="10" fillId="0" borderId="0" xfId="1" applyNumberFormat="1" applyFont="1" applyBorder="1" applyAlignment="1" applyProtection="1">
      <alignment horizontal="right" vertical="center"/>
      <protection locked="0"/>
    </xf>
    <xf numFmtId="38" fontId="10" fillId="0" borderId="0" xfId="1" applyFont="1" applyAlignment="1" applyProtection="1">
      <alignment vertical="center"/>
      <protection locked="0"/>
    </xf>
    <xf numFmtId="0" fontId="4" fillId="0" borderId="0" xfId="0" applyFont="1" applyFill="1" applyBorder="1" applyAlignment="1" applyProtection="1">
      <protection locked="0"/>
    </xf>
    <xf numFmtId="0" fontId="4" fillId="0" borderId="6" xfId="0" applyFont="1" applyFill="1" applyBorder="1" applyAlignment="1" applyProtection="1">
      <protection locked="0"/>
    </xf>
    <xf numFmtId="0" fontId="2" fillId="0" borderId="6" xfId="0" applyFont="1" applyFill="1" applyBorder="1" applyAlignment="1" applyProtection="1">
      <alignment horizontal="center"/>
      <protection locked="0"/>
    </xf>
    <xf numFmtId="0" fontId="4" fillId="0" borderId="6" xfId="0" applyFont="1" applyFill="1" applyBorder="1" applyAlignment="1" applyProtection="1">
      <alignment horizontal="distributed"/>
      <protection locked="0"/>
    </xf>
    <xf numFmtId="38" fontId="4" fillId="0" borderId="14" xfId="1" applyFont="1" applyBorder="1" applyAlignment="1" applyProtection="1">
      <alignment horizontal="center" vertical="center"/>
      <protection locked="0"/>
    </xf>
    <xf numFmtId="38" fontId="4" fillId="0" borderId="15" xfId="1" applyFont="1" applyBorder="1" applyAlignment="1" applyProtection="1">
      <alignment horizontal="center" vertical="center"/>
      <protection locked="0"/>
    </xf>
    <xf numFmtId="38" fontId="2" fillId="0" borderId="26" xfId="1" applyFont="1" applyBorder="1" applyAlignment="1" applyProtection="1">
      <alignment horizontal="distributed" vertical="center" justifyLastLine="1"/>
      <protection locked="0"/>
    </xf>
    <xf numFmtId="38" fontId="2" fillId="0" borderId="26" xfId="1" applyFont="1" applyBorder="1" applyAlignment="1" applyProtection="1">
      <alignment horizontal="distributed" vertical="center" wrapText="1" justifyLastLine="1"/>
      <protection locked="0"/>
    </xf>
    <xf numFmtId="38" fontId="2" fillId="0" borderId="5" xfId="1" applyFont="1" applyBorder="1" applyAlignment="1" applyProtection="1">
      <alignment horizontal="center" vertical="center" wrapText="1"/>
      <protection locked="0"/>
    </xf>
    <xf numFmtId="38" fontId="6" fillId="0" borderId="5" xfId="1" applyFont="1" applyBorder="1" applyAlignment="1" applyProtection="1">
      <alignment horizontal="center" vertical="center" wrapText="1"/>
      <protection locked="0"/>
    </xf>
    <xf numFmtId="38" fontId="6" fillId="0" borderId="26" xfId="1" applyFont="1" applyBorder="1" applyAlignment="1" applyProtection="1">
      <alignment horizontal="distributed" vertical="center" wrapText="1" justifyLastLine="1"/>
      <protection locked="0"/>
    </xf>
    <xf numFmtId="38" fontId="4" fillId="0" borderId="5" xfId="1" applyFont="1" applyBorder="1" applyAlignment="1" applyProtection="1">
      <alignment horizontal="center" vertical="center" wrapText="1"/>
      <protection locked="0"/>
    </xf>
    <xf numFmtId="38" fontId="4" fillId="0" borderId="26" xfId="1" applyFont="1" applyBorder="1" applyAlignment="1" applyProtection="1">
      <alignment horizontal="distributed" vertical="center" wrapText="1" justifyLastLine="1"/>
      <protection locked="0"/>
    </xf>
    <xf numFmtId="38" fontId="4" fillId="0" borderId="5" xfId="1" applyFont="1" applyBorder="1" applyAlignment="1" applyProtection="1">
      <alignment horizontal="center" vertical="center"/>
      <protection locked="0"/>
    </xf>
    <xf numFmtId="38" fontId="4" fillId="0" borderId="26" xfId="1" applyFont="1" applyBorder="1" applyAlignment="1" applyProtection="1">
      <alignment horizontal="distributed" vertical="center" justifyLastLine="1"/>
      <protection locked="0"/>
    </xf>
    <xf numFmtId="38" fontId="2" fillId="0" borderId="5" xfId="1" applyFont="1" applyBorder="1" applyAlignment="1" applyProtection="1">
      <alignment horizontal="center" vertical="center" wrapText="1" shrinkToFit="1"/>
      <protection locked="0"/>
    </xf>
    <xf numFmtId="38" fontId="2" fillId="0" borderId="26" xfId="1" applyFont="1" applyBorder="1" applyAlignment="1" applyProtection="1">
      <alignment horizontal="distributed" vertical="center" wrapText="1" justifyLastLine="1" shrinkToFit="1"/>
      <protection locked="0"/>
    </xf>
    <xf numFmtId="38" fontId="2" fillId="0" borderId="52" xfId="1" applyFont="1" applyBorder="1" applyAlignment="1" applyProtection="1">
      <alignment horizontal="distributed" vertical="center" justifyLastLine="1"/>
      <protection locked="0"/>
    </xf>
    <xf numFmtId="38" fontId="2" fillId="0" borderId="9" xfId="1" applyFont="1" applyBorder="1" applyAlignment="1" applyProtection="1">
      <alignment horizontal="right" vertical="center"/>
      <protection locked="0"/>
    </xf>
    <xf numFmtId="38" fontId="2" fillId="0" borderId="25" xfId="1" applyFont="1" applyBorder="1" applyAlignment="1" applyProtection="1">
      <alignment horizontal="center" vertical="center"/>
      <protection locked="0"/>
    </xf>
    <xf numFmtId="38" fontId="2" fillId="0" borderId="10" xfId="1" applyFont="1" applyBorder="1" applyAlignment="1" applyProtection="1">
      <alignment horizontal="center" vertical="center"/>
      <protection locked="0"/>
    </xf>
    <xf numFmtId="38" fontId="2" fillId="0" borderId="17" xfId="1" applyFont="1" applyBorder="1" applyAlignment="1" applyProtection="1">
      <alignment vertical="center"/>
    </xf>
    <xf numFmtId="38" fontId="2" fillId="0" borderId="19" xfId="1" applyFont="1" applyBorder="1" applyAlignment="1" applyProtection="1">
      <alignment vertical="center"/>
    </xf>
    <xf numFmtId="49" fontId="2" fillId="0" borderId="0" xfId="1" applyNumberFormat="1" applyFont="1" applyBorder="1" applyAlignment="1" applyProtection="1">
      <alignment horizontal="right" vertical="center"/>
      <protection locked="0"/>
    </xf>
    <xf numFmtId="49" fontId="2" fillId="0" borderId="6" xfId="1" applyNumberFormat="1" applyFont="1" applyBorder="1" applyAlignment="1" applyProtection="1">
      <alignment horizontal="right" vertical="center"/>
      <protection locked="0"/>
    </xf>
    <xf numFmtId="38" fontId="2" fillId="0" borderId="9" xfId="1" applyFont="1" applyBorder="1" applyAlignment="1" applyProtection="1">
      <alignment horizontal="center" vertical="center"/>
      <protection locked="0"/>
    </xf>
    <xf numFmtId="38" fontId="2" fillId="0" borderId="5" xfId="1" applyFont="1" applyBorder="1" applyAlignment="1" applyProtection="1">
      <alignment horizontal="right" vertical="center"/>
      <protection locked="0"/>
    </xf>
    <xf numFmtId="38" fontId="2" fillId="0" borderId="7" xfId="1" applyFont="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6" xfId="0" applyFont="1" applyBorder="1" applyAlignment="1" applyProtection="1">
      <alignment horizontal="left" vertical="center"/>
      <protection locked="0"/>
    </xf>
    <xf numFmtId="0" fontId="2" fillId="0" borderId="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25" xfId="0" applyFont="1" applyBorder="1" applyAlignment="1" applyProtection="1">
      <alignment horizontal="center"/>
      <protection locked="0"/>
    </xf>
    <xf numFmtId="0" fontId="2" fillId="0" borderId="19" xfId="0" applyFont="1" applyBorder="1" applyProtection="1">
      <protection locked="0"/>
    </xf>
    <xf numFmtId="0" fontId="2" fillId="0" borderId="26" xfId="0" applyFont="1" applyBorder="1" applyAlignment="1" applyProtection="1">
      <alignment horizontal="center"/>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0" fontId="2" fillId="0" borderId="0" xfId="0" applyFont="1" applyAlignment="1" applyProtection="1">
      <alignment horizontal="right"/>
      <protection locked="0"/>
    </xf>
    <xf numFmtId="0" fontId="2" fillId="0" borderId="7" xfId="0" applyFont="1" applyBorder="1" applyAlignment="1" applyProtection="1">
      <alignment horizontal="center" vertical="center"/>
      <protection locked="0"/>
    </xf>
    <xf numFmtId="0" fontId="2" fillId="0" borderId="52" xfId="0" applyFont="1" applyBorder="1" applyAlignment="1" applyProtection="1">
      <alignment horizontal="center"/>
      <protection locked="0"/>
    </xf>
    <xf numFmtId="0" fontId="2" fillId="0" borderId="6" xfId="0" applyFont="1" applyBorder="1" applyProtection="1">
      <protection locked="0"/>
    </xf>
    <xf numFmtId="0" fontId="0" fillId="0" borderId="9" xfId="0" applyFont="1" applyBorder="1" applyAlignment="1" applyProtection="1">
      <protection locked="0"/>
    </xf>
    <xf numFmtId="0" fontId="2" fillId="0" borderId="10" xfId="0" applyFont="1" applyBorder="1" applyAlignment="1" applyProtection="1">
      <alignment horizontal="right" vertical="center"/>
      <protection locked="0"/>
    </xf>
    <xf numFmtId="0" fontId="2" fillId="0" borderId="12" xfId="0" applyFont="1" applyBorder="1" applyAlignment="1" applyProtection="1">
      <alignment vertical="center"/>
      <protection locked="0"/>
    </xf>
    <xf numFmtId="0" fontId="2" fillId="0" borderId="12" xfId="0" applyFont="1" applyBorder="1" applyAlignment="1" applyProtection="1">
      <alignment horizontal="right" vertical="center"/>
      <protection locked="0"/>
    </xf>
    <xf numFmtId="0" fontId="2" fillId="0" borderId="9" xfId="0" applyFont="1" applyBorder="1" applyAlignment="1" applyProtection="1">
      <alignment vertical="center"/>
      <protection locked="0"/>
    </xf>
    <xf numFmtId="0" fontId="2" fillId="0" borderId="0" xfId="0" applyFont="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4" xfId="0" applyFont="1" applyBorder="1" applyAlignment="1" applyProtection="1">
      <alignment horizontal="right" vertical="center"/>
    </xf>
    <xf numFmtId="0" fontId="2" fillId="0" borderId="24"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0" xfId="0" applyFont="1" applyBorder="1" applyAlignment="1" applyProtection="1">
      <alignment vertical="center"/>
      <protection locked="0"/>
    </xf>
    <xf numFmtId="0" fontId="2" fillId="0" borderId="0" xfId="0" applyFont="1" applyBorder="1" applyAlignment="1" applyProtection="1">
      <alignment horizontal="right" vertical="center" wrapText="1"/>
      <protection locked="0"/>
    </xf>
    <xf numFmtId="0" fontId="0" fillId="0" borderId="0" xfId="0" applyFont="1" applyProtection="1">
      <protection locked="0"/>
    </xf>
    <xf numFmtId="0" fontId="12" fillId="0" borderId="0" xfId="0" applyFont="1" applyProtection="1">
      <protection locked="0"/>
    </xf>
    <xf numFmtId="0" fontId="4" fillId="0" borderId="0" xfId="0" applyFont="1" applyProtection="1">
      <protection locked="0"/>
    </xf>
    <xf numFmtId="0" fontId="4" fillId="0" borderId="0" xfId="0" applyFont="1" applyAlignment="1" applyProtection="1">
      <protection locked="0"/>
    </xf>
    <xf numFmtId="38" fontId="2" fillId="0" borderId="25" xfId="1" applyFont="1" applyBorder="1" applyAlignment="1" applyProtection="1">
      <alignment vertical="center"/>
      <protection locked="0"/>
    </xf>
    <xf numFmtId="38" fontId="2" fillId="0" borderId="10" xfId="1" applyFont="1" applyBorder="1" applyAlignment="1" applyProtection="1">
      <alignment horizontal="right" vertical="center"/>
      <protection locked="0"/>
    </xf>
    <xf numFmtId="38" fontId="6" fillId="0" borderId="5" xfId="1" applyFont="1" applyBorder="1" applyAlignment="1" applyProtection="1">
      <alignment horizontal="center" vertical="center"/>
      <protection locked="0"/>
    </xf>
    <xf numFmtId="38" fontId="6" fillId="0" borderId="0" xfId="1" applyFont="1" applyBorder="1" applyAlignment="1" applyProtection="1">
      <alignment horizontal="center" vertical="center"/>
      <protection locked="0"/>
    </xf>
    <xf numFmtId="38" fontId="6" fillId="0" borderId="0" xfId="1" applyFont="1" applyBorder="1" applyAlignment="1" applyProtection="1">
      <alignment horizontal="right" vertical="center"/>
      <protection locked="0"/>
    </xf>
    <xf numFmtId="38" fontId="6" fillId="0" borderId="0" xfId="1" applyFont="1" applyAlignment="1" applyProtection="1">
      <alignment vertical="center"/>
      <protection locked="0"/>
    </xf>
    <xf numFmtId="38" fontId="2" fillId="0" borderId="5" xfId="1" applyFont="1" applyBorder="1" applyAlignment="1" applyProtection="1">
      <alignment horizontal="right" vertical="center" shrinkToFit="1"/>
      <protection locked="0"/>
    </xf>
    <xf numFmtId="38" fontId="2" fillId="0" borderId="0" xfId="1" applyFont="1" applyBorder="1" applyAlignment="1" applyProtection="1">
      <alignment horizontal="right" vertical="center" shrinkToFit="1"/>
      <protection locked="0"/>
    </xf>
    <xf numFmtId="0" fontId="2" fillId="0" borderId="0" xfId="1" quotePrefix="1" applyNumberFormat="1" applyFont="1" applyBorder="1" applyAlignment="1" applyProtection="1">
      <alignment horizontal="right" vertical="center"/>
      <protection locked="0"/>
    </xf>
    <xf numFmtId="38" fontId="2" fillId="0" borderId="7" xfId="1" applyFont="1" applyBorder="1" applyAlignment="1" applyProtection="1">
      <alignment horizontal="right" vertical="center" shrinkToFit="1"/>
      <protection locked="0"/>
    </xf>
    <xf numFmtId="38" fontId="2" fillId="0" borderId="17" xfId="1" applyFont="1" applyFill="1" applyBorder="1" applyAlignment="1" applyProtection="1">
      <alignment horizontal="center" vertical="center"/>
      <protection locked="0"/>
    </xf>
    <xf numFmtId="38" fontId="6" fillId="0" borderId="19" xfId="1" applyFont="1" applyFill="1" applyBorder="1" applyAlignment="1" applyProtection="1">
      <alignment horizontal="right" vertical="center"/>
      <protection locked="0"/>
    </xf>
    <xf numFmtId="38" fontId="11" fillId="0" borderId="5" xfId="1" applyFont="1" applyFill="1" applyBorder="1" applyAlignment="1" applyProtection="1">
      <alignment horizontal="center" vertical="center"/>
      <protection locked="0"/>
    </xf>
    <xf numFmtId="38" fontId="11" fillId="0" borderId="0" xfId="1" applyFont="1" applyFill="1" applyBorder="1" applyAlignment="1" applyProtection="1">
      <alignment horizontal="right" vertical="center"/>
    </xf>
    <xf numFmtId="38" fontId="2" fillId="0" borderId="4" xfId="1" applyFont="1" applyFill="1" applyBorder="1" applyAlignment="1" applyProtection="1">
      <alignment vertical="center"/>
      <protection locked="0"/>
    </xf>
    <xf numFmtId="38" fontId="2" fillId="0" borderId="0" xfId="1" applyFont="1" applyFill="1" applyBorder="1" applyAlignment="1" applyProtection="1">
      <alignment vertical="center"/>
      <protection locked="0"/>
    </xf>
    <xf numFmtId="38" fontId="2" fillId="0" borderId="0"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xf>
    <xf numFmtId="38" fontId="2" fillId="0" borderId="5" xfId="1" applyFont="1" applyFill="1" applyBorder="1" applyAlignment="1" applyProtection="1">
      <alignment horizontal="distributed" vertical="center" wrapText="1"/>
      <protection locked="0"/>
    </xf>
    <xf numFmtId="38" fontId="2" fillId="0" borderId="7" xfId="1" applyFont="1" applyFill="1" applyBorder="1" applyAlignment="1" applyProtection="1">
      <alignment horizontal="distributed" vertical="center" wrapText="1"/>
      <protection locked="0"/>
    </xf>
    <xf numFmtId="38" fontId="2" fillId="0" borderId="6" xfId="1" applyFont="1" applyFill="1" applyBorder="1" applyAlignment="1" applyProtection="1">
      <alignment horizontal="right" vertical="center"/>
      <protection locked="0"/>
    </xf>
    <xf numFmtId="38" fontId="2" fillId="0" borderId="6" xfId="1" applyFont="1" applyFill="1" applyBorder="1" applyAlignment="1" applyProtection="1">
      <alignment horizontal="right" vertical="center"/>
    </xf>
    <xf numFmtId="38" fontId="2" fillId="0" borderId="51" xfId="1" applyFont="1" applyBorder="1" applyAlignment="1" applyProtection="1">
      <alignment horizontal="center" vertical="center" shrinkToFit="1"/>
      <protection locked="0"/>
    </xf>
    <xf numFmtId="38" fontId="2" fillId="0" borderId="51" xfId="1" applyFont="1" applyBorder="1" applyAlignment="1" applyProtection="1">
      <alignment horizontal="center" vertical="center" wrapText="1" shrinkToFit="1"/>
      <protection locked="0"/>
    </xf>
    <xf numFmtId="38" fontId="2" fillId="0" borderId="24" xfId="1" applyFont="1" applyBorder="1" applyAlignment="1" applyProtection="1">
      <alignment horizontal="center" vertical="center" wrapText="1" shrinkToFit="1"/>
      <protection locked="0"/>
    </xf>
    <xf numFmtId="38" fontId="2" fillId="0" borderId="25" xfId="1" applyFont="1" applyBorder="1" applyAlignment="1" applyProtection="1">
      <alignment horizontal="center" vertical="center" shrinkToFit="1"/>
      <protection locked="0"/>
    </xf>
    <xf numFmtId="38" fontId="2" fillId="0" borderId="26" xfId="1" applyFont="1" applyBorder="1" applyAlignment="1" applyProtection="1">
      <alignment horizontal="center" vertical="center" shrinkToFit="1"/>
      <protection locked="0"/>
    </xf>
    <xf numFmtId="38" fontId="2" fillId="0" borderId="4" xfId="1" applyFont="1" applyBorder="1" applyAlignment="1" applyProtection="1">
      <alignment horizontal="center" vertical="center" shrinkToFit="1"/>
      <protection locked="0"/>
    </xf>
    <xf numFmtId="38" fontId="2" fillId="0" borderId="10" xfId="1" applyFont="1" applyBorder="1" applyAlignment="1" applyProtection="1">
      <alignment horizontal="center" vertical="center" shrinkToFit="1"/>
      <protection locked="0"/>
    </xf>
    <xf numFmtId="38" fontId="2" fillId="0" borderId="20" xfId="1" applyFont="1" applyBorder="1" applyAlignment="1" applyProtection="1">
      <alignment horizontal="center" vertical="center" shrinkToFit="1"/>
      <protection locked="0"/>
    </xf>
    <xf numFmtId="38" fontId="11" fillId="0" borderId="0" xfId="1" applyFont="1" applyFill="1" applyAlignment="1" applyProtection="1">
      <alignment horizontal="right" vertical="center"/>
      <protection locked="0"/>
    </xf>
    <xf numFmtId="38" fontId="2" fillId="0" borderId="5" xfId="1" applyFont="1" applyFill="1" applyBorder="1" applyAlignment="1" applyProtection="1">
      <alignment horizontal="right" vertical="center"/>
      <protection locked="0"/>
    </xf>
    <xf numFmtId="38" fontId="2" fillId="0" borderId="0" xfId="1" applyFont="1" applyFill="1" applyAlignment="1" applyProtection="1">
      <alignment horizontal="right" vertical="center"/>
      <protection locked="0"/>
    </xf>
    <xf numFmtId="38" fontId="11" fillId="0" borderId="5" xfId="1" applyFont="1" applyBorder="1" applyAlignment="1" applyProtection="1">
      <alignment horizontal="center" vertical="center" shrinkToFit="1"/>
      <protection locked="0"/>
    </xf>
    <xf numFmtId="38" fontId="11" fillId="0" borderId="0" xfId="1" applyFont="1" applyAlignment="1" applyProtection="1">
      <alignment horizontal="right" vertical="center"/>
      <protection locked="0"/>
    </xf>
    <xf numFmtId="38" fontId="2" fillId="0" borderId="5" xfId="1" applyFont="1" applyFill="1" applyBorder="1" applyAlignment="1" applyProtection="1">
      <alignment horizontal="right" vertical="center" shrinkToFit="1"/>
      <protection locked="0"/>
    </xf>
    <xf numFmtId="38" fontId="2" fillId="0" borderId="4" xfId="1" applyFont="1" applyFill="1" applyBorder="1" applyAlignment="1" applyProtection="1">
      <alignment horizontal="right" vertical="center"/>
      <protection locked="0"/>
    </xf>
    <xf numFmtId="38" fontId="2" fillId="0" borderId="0" xfId="1" quotePrefix="1" applyFont="1" applyFill="1" applyAlignment="1" applyProtection="1">
      <alignment horizontal="right" vertical="center"/>
      <protection locked="0"/>
    </xf>
    <xf numFmtId="38" fontId="11" fillId="0" borderId="7" xfId="1" applyFont="1" applyBorder="1" applyAlignment="1" applyProtection="1">
      <alignment horizontal="center" vertical="center" shrinkToFit="1"/>
      <protection locked="0"/>
    </xf>
    <xf numFmtId="38" fontId="11" fillId="0" borderId="8" xfId="1" applyFont="1" applyFill="1" applyBorder="1" applyAlignment="1" applyProtection="1">
      <alignment horizontal="right" vertical="center"/>
      <protection locked="0"/>
    </xf>
    <xf numFmtId="38" fontId="11" fillId="0" borderId="6" xfId="1" applyFont="1" applyFill="1" applyBorder="1" applyAlignment="1" applyProtection="1">
      <alignment horizontal="right" vertical="center"/>
      <protection locked="0"/>
    </xf>
    <xf numFmtId="38" fontId="2" fillId="0" borderId="0" xfId="1" applyFont="1" applyAlignment="1" applyProtection="1">
      <alignment horizontal="right" vertical="center" shrinkToFit="1"/>
      <protection locked="0"/>
    </xf>
    <xf numFmtId="38" fontId="2" fillId="0" borderId="0" xfId="1" applyFont="1" applyAlignment="1" applyProtection="1">
      <alignment vertical="center" shrinkToFit="1"/>
      <protection locked="0"/>
    </xf>
    <xf numFmtId="38" fontId="2" fillId="0" borderId="0" xfId="1" applyFont="1" applyAlignment="1" applyProtection="1">
      <alignment horizontal="center" vertical="center" shrinkToFit="1"/>
      <protection locked="0"/>
    </xf>
    <xf numFmtId="38" fontId="11" fillId="0" borderId="0" xfId="1" applyFont="1" applyAlignment="1" applyProtection="1">
      <alignment vertical="center" shrinkToFit="1"/>
      <protection locked="0"/>
    </xf>
    <xf numFmtId="38" fontId="2" fillId="0" borderId="0" xfId="1" applyFont="1" applyAlignment="1" applyProtection="1">
      <alignment horizontal="left" vertical="center" shrinkToFit="1"/>
      <protection locked="0"/>
    </xf>
    <xf numFmtId="38" fontId="2" fillId="0" borderId="6" xfId="1" applyFont="1" applyBorder="1" applyAlignment="1" applyProtection="1">
      <alignment horizontal="left" vertical="center" shrinkToFit="1"/>
      <protection locked="0"/>
    </xf>
    <xf numFmtId="38" fontId="2" fillId="0" borderId="12" xfId="1" applyFont="1" applyBorder="1" applyAlignment="1" applyProtection="1">
      <alignment horizontal="center" vertical="center" shrinkToFit="1"/>
      <protection locked="0"/>
    </xf>
    <xf numFmtId="38" fontId="2" fillId="0" borderId="15" xfId="1" applyFont="1" applyBorder="1" applyAlignment="1" applyProtection="1">
      <alignment horizontal="center" vertical="center" shrinkToFit="1"/>
      <protection locked="0"/>
    </xf>
    <xf numFmtId="38" fontId="2" fillId="0" borderId="14" xfId="1" applyFont="1" applyBorder="1" applyAlignment="1" applyProtection="1">
      <alignment horizontal="center" vertical="center" wrapText="1"/>
      <protection locked="0"/>
    </xf>
    <xf numFmtId="38" fontId="2" fillId="0" borderId="15" xfId="1" applyFont="1" applyBorder="1" applyAlignment="1" applyProtection="1">
      <alignment horizontal="center" vertical="center" wrapText="1"/>
      <protection locked="0"/>
    </xf>
    <xf numFmtId="38" fontId="6" fillId="0" borderId="5" xfId="1" applyFont="1" applyBorder="1" applyAlignment="1" applyProtection="1">
      <alignment horizontal="right" vertical="center"/>
      <protection locked="0"/>
    </xf>
    <xf numFmtId="38" fontId="2" fillId="0" borderId="5" xfId="1" applyFont="1" applyBorder="1" applyAlignment="1" applyProtection="1">
      <alignment horizontal="center" vertical="center" shrinkToFit="1"/>
      <protection locked="0"/>
    </xf>
    <xf numFmtId="38" fontId="2" fillId="0" borderId="5" xfId="1" applyFont="1" applyBorder="1" applyAlignment="1" applyProtection="1">
      <alignment vertical="center" shrinkToFit="1"/>
      <protection locked="0"/>
    </xf>
    <xf numFmtId="38" fontId="11" fillId="0" borderId="5" xfId="1" applyFont="1" applyBorder="1" applyAlignment="1" applyProtection="1">
      <alignment vertical="center" shrinkToFit="1"/>
      <protection locked="0"/>
    </xf>
    <xf numFmtId="38" fontId="2" fillId="0" borderId="5" xfId="1" applyFont="1" applyBorder="1" applyAlignment="1" applyProtection="1">
      <alignment horizontal="left" vertical="center" shrinkToFit="1"/>
      <protection locked="0"/>
    </xf>
    <xf numFmtId="38" fontId="2" fillId="0" borderId="7" xfId="1" applyFont="1" applyBorder="1" applyAlignment="1" applyProtection="1">
      <alignment horizontal="left" vertical="center" shrinkToFit="1"/>
      <protection locked="0"/>
    </xf>
    <xf numFmtId="38" fontId="2" fillId="0" borderId="2" xfId="1" applyFont="1" applyBorder="1" applyAlignment="1" applyProtection="1">
      <alignment vertical="center"/>
      <protection locked="0"/>
    </xf>
    <xf numFmtId="38" fontId="2" fillId="0" borderId="1" xfId="1" applyFont="1" applyBorder="1" applyAlignment="1" applyProtection="1">
      <alignment vertical="center"/>
      <protection locked="0"/>
    </xf>
    <xf numFmtId="38" fontId="2" fillId="0" borderId="15" xfId="1" applyFont="1" applyBorder="1" applyAlignment="1" applyProtection="1">
      <alignment horizontal="center" vertical="center"/>
      <protection locked="0"/>
    </xf>
    <xf numFmtId="38" fontId="10" fillId="0" borderId="0" xfId="1" applyFont="1" applyAlignment="1" applyProtection="1">
      <alignment horizontal="right" vertical="center"/>
      <protection locked="0"/>
    </xf>
    <xf numFmtId="38" fontId="2" fillId="0" borderId="4" xfId="1" applyFont="1" applyBorder="1" applyAlignment="1" applyProtection="1">
      <alignment horizontal="distributed" vertical="center"/>
      <protection locked="0"/>
    </xf>
    <xf numFmtId="38" fontId="2" fillId="0" borderId="26" xfId="1" applyFont="1" applyBorder="1" applyAlignment="1" applyProtection="1">
      <alignment horizontal="distributed" vertical="center"/>
      <protection locked="0"/>
    </xf>
    <xf numFmtId="38" fontId="2" fillId="0" borderId="52" xfId="1" applyFont="1" applyBorder="1" applyAlignment="1" applyProtection="1">
      <alignment horizontal="distributed" vertical="center"/>
      <protection locked="0"/>
    </xf>
    <xf numFmtId="0" fontId="2" fillId="0" borderId="15"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38" fontId="2" fillId="0" borderId="12" xfId="1" applyFont="1" applyBorder="1" applyAlignment="1" applyProtection="1">
      <alignment horizontal="center" vertical="center" wrapText="1"/>
      <protection locked="0"/>
    </xf>
    <xf numFmtId="38" fontId="2" fillId="0" borderId="4" xfId="1" applyFont="1" applyFill="1" applyBorder="1" applyAlignment="1" applyProtection="1">
      <alignment vertical="center"/>
    </xf>
    <xf numFmtId="38" fontId="2" fillId="0" borderId="8" xfId="1" applyFont="1" applyFill="1" applyBorder="1" applyAlignment="1" applyProtection="1">
      <alignment vertical="center"/>
    </xf>
    <xf numFmtId="38" fontId="2" fillId="0" borderId="6" xfId="1" applyFont="1" applyFill="1" applyBorder="1" applyAlignment="1" applyProtection="1">
      <alignment vertical="center"/>
      <protection locked="0"/>
    </xf>
    <xf numFmtId="38" fontId="2" fillId="0" borderId="26" xfId="1" applyFont="1" applyBorder="1" applyAlignment="1" applyProtection="1">
      <alignment horizontal="center" vertical="center"/>
      <protection locked="0"/>
    </xf>
    <xf numFmtId="38" fontId="2" fillId="0" borderId="52" xfId="1" applyFont="1" applyBorder="1" applyAlignment="1" applyProtection="1">
      <alignment horizontal="center" vertical="center"/>
      <protection locked="0"/>
    </xf>
    <xf numFmtId="38" fontId="4" fillId="0" borderId="0" xfId="1" applyFont="1" applyFill="1" applyAlignment="1" applyProtection="1">
      <alignment horizontal="left" vertical="center"/>
      <protection locked="0"/>
    </xf>
    <xf numFmtId="38" fontId="2" fillId="0" borderId="0" xfId="1" applyFont="1" applyFill="1" applyAlignment="1" applyProtection="1">
      <alignment horizontal="center" vertical="center"/>
      <protection locked="0"/>
    </xf>
    <xf numFmtId="38" fontId="4" fillId="0" borderId="12" xfId="1" applyFont="1" applyBorder="1" applyAlignment="1" applyProtection="1">
      <alignment horizontal="center" vertical="center"/>
      <protection locked="0"/>
    </xf>
    <xf numFmtId="38" fontId="2" fillId="0" borderId="21" xfId="1" applyFont="1" applyBorder="1" applyAlignment="1" applyProtection="1">
      <alignment horizontal="center" vertical="center"/>
      <protection locked="0"/>
    </xf>
    <xf numFmtId="38" fontId="2" fillId="0" borderId="4" xfId="1" applyFont="1" applyBorder="1" applyAlignment="1" applyProtection="1">
      <alignment horizontal="center" vertical="center"/>
      <protection locked="0"/>
    </xf>
    <xf numFmtId="38" fontId="6" fillId="0" borderId="19" xfId="1" applyFont="1" applyBorder="1" applyAlignment="1" applyProtection="1">
      <alignment horizontal="right" vertical="center"/>
      <protection locked="0"/>
    </xf>
    <xf numFmtId="184" fontId="2" fillId="0" borderId="0" xfId="1" applyNumberFormat="1" applyFont="1" applyBorder="1" applyAlignment="1" applyProtection="1">
      <alignment vertical="center"/>
      <protection locked="0"/>
    </xf>
    <xf numFmtId="38" fontId="2" fillId="0" borderId="0" xfId="1" applyNumberFormat="1" applyFont="1" applyBorder="1" applyAlignment="1" applyProtection="1">
      <alignment vertical="center"/>
      <protection locked="0"/>
    </xf>
    <xf numFmtId="38" fontId="2" fillId="0" borderId="0" xfId="1" applyNumberFormat="1" applyFont="1" applyBorder="1" applyAlignment="1" applyProtection="1">
      <alignment vertical="center"/>
    </xf>
    <xf numFmtId="40" fontId="2" fillId="0" borderId="4" xfId="1" applyNumberFormat="1" applyFont="1" applyBorder="1" applyAlignment="1" applyProtection="1">
      <alignment horizontal="right" vertical="center"/>
      <protection locked="0"/>
    </xf>
    <xf numFmtId="40" fontId="2" fillId="0" borderId="0" xfId="1" applyNumberFormat="1" applyFont="1" applyBorder="1" applyAlignment="1" applyProtection="1">
      <alignment horizontal="right" vertical="center"/>
      <protection locked="0"/>
    </xf>
    <xf numFmtId="40" fontId="2" fillId="0" borderId="0" xfId="1" applyNumberFormat="1" applyFont="1" applyBorder="1" applyAlignment="1" applyProtection="1">
      <alignment vertical="center"/>
      <protection locked="0"/>
    </xf>
    <xf numFmtId="40" fontId="2" fillId="0" borderId="0" xfId="1" applyNumberFormat="1" applyFont="1" applyAlignment="1" applyProtection="1">
      <alignment vertical="center"/>
      <protection locked="0"/>
    </xf>
    <xf numFmtId="40" fontId="2" fillId="0" borderId="8" xfId="1" applyNumberFormat="1" applyFont="1" applyBorder="1" applyAlignment="1" applyProtection="1">
      <alignment horizontal="right" vertical="center"/>
      <protection locked="0"/>
    </xf>
    <xf numFmtId="40" fontId="2" fillId="0" borderId="6" xfId="1" applyNumberFormat="1" applyFont="1" applyBorder="1" applyAlignment="1" applyProtection="1">
      <alignment horizontal="right" vertical="center"/>
      <protection locked="0"/>
    </xf>
    <xf numFmtId="40" fontId="2" fillId="0" borderId="6" xfId="1" applyNumberFormat="1" applyFont="1" applyBorder="1" applyAlignment="1" applyProtection="1">
      <alignment vertical="center"/>
      <protection locked="0"/>
    </xf>
    <xf numFmtId="38" fontId="2" fillId="0" borderId="6" xfId="1" applyNumberFormat="1" applyFont="1" applyBorder="1" applyAlignment="1" applyProtection="1">
      <alignment vertical="center"/>
    </xf>
    <xf numFmtId="0" fontId="6" fillId="0" borderId="17" xfId="0" applyFont="1" applyBorder="1" applyAlignment="1" applyProtection="1">
      <alignment horizontal="right" vertical="center"/>
      <protection locked="0"/>
    </xf>
    <xf numFmtId="0" fontId="2" fillId="0" borderId="5" xfId="0" applyFont="1" applyBorder="1" applyAlignment="1" applyProtection="1">
      <alignment horizontal="distributed" vertical="center"/>
      <protection locked="0"/>
    </xf>
    <xf numFmtId="3" fontId="2" fillId="0" borderId="4" xfId="1" applyNumberFormat="1" applyFont="1" applyBorder="1" applyAlignment="1" applyProtection="1">
      <alignment vertical="center"/>
      <protection locked="0"/>
    </xf>
    <xf numFmtId="4" fontId="2" fillId="0" borderId="0" xfId="1" applyNumberFormat="1" applyFont="1" applyBorder="1" applyAlignment="1" applyProtection="1">
      <alignment vertical="center"/>
      <protection locked="0"/>
    </xf>
    <xf numFmtId="0" fontId="2" fillId="0" borderId="5" xfId="0" applyFont="1" applyBorder="1" applyAlignment="1" applyProtection="1">
      <alignment horizontal="distributed" vertical="center" wrapText="1"/>
      <protection locked="0"/>
    </xf>
    <xf numFmtId="0" fontId="2" fillId="0" borderId="7" xfId="0" applyFont="1" applyBorder="1" applyAlignment="1" applyProtection="1">
      <alignment horizontal="distributed" vertical="center"/>
      <protection locked="0"/>
    </xf>
    <xf numFmtId="3" fontId="2" fillId="0" borderId="8" xfId="1" applyNumberFormat="1" applyFont="1" applyBorder="1" applyAlignment="1" applyProtection="1">
      <alignment vertical="center"/>
    </xf>
    <xf numFmtId="4" fontId="2" fillId="0" borderId="6" xfId="1" applyNumberFormat="1" applyFont="1" applyBorder="1" applyAlignment="1" applyProtection="1">
      <alignment vertical="center"/>
    </xf>
    <xf numFmtId="38" fontId="2" fillId="0" borderId="20" xfId="1" applyFont="1" applyBorder="1" applyAlignment="1" applyProtection="1">
      <alignment horizontal="center" vertical="center"/>
      <protection locked="0"/>
    </xf>
    <xf numFmtId="185" fontId="2" fillId="0" borderId="0" xfId="1" applyNumberFormat="1" applyFont="1" applyBorder="1" applyAlignment="1" applyProtection="1">
      <alignment vertical="center"/>
      <protection locked="0"/>
    </xf>
    <xf numFmtId="180" fontId="2" fillId="0" borderId="0" xfId="1" applyNumberFormat="1" applyFont="1" applyBorder="1" applyAlignment="1" applyProtection="1">
      <alignment vertical="center"/>
      <protection locked="0"/>
    </xf>
    <xf numFmtId="185" fontId="2" fillId="0" borderId="6" xfId="1" applyNumberFormat="1" applyFont="1" applyBorder="1" applyAlignment="1" applyProtection="1">
      <alignment vertical="center"/>
      <protection locked="0"/>
    </xf>
    <xf numFmtId="180" fontId="2" fillId="0" borderId="6" xfId="1" applyNumberFormat="1" applyFont="1" applyBorder="1" applyAlignment="1" applyProtection="1">
      <alignment vertical="center"/>
      <protection locked="0"/>
    </xf>
    <xf numFmtId="38" fontId="2" fillId="0" borderId="17" xfId="1" applyFont="1" applyBorder="1" applyAlignment="1" applyProtection="1">
      <alignment horizontal="right" vertical="center"/>
    </xf>
    <xf numFmtId="38" fontId="2" fillId="0" borderId="19" xfId="1" applyFont="1" applyBorder="1" applyAlignment="1" applyProtection="1">
      <alignment horizontal="right" vertical="center"/>
    </xf>
    <xf numFmtId="38" fontId="2" fillId="0" borderId="0" xfId="1" applyFont="1" applyAlignment="1" applyProtection="1">
      <alignment vertical="center" textRotation="180"/>
      <protection locked="0"/>
    </xf>
    <xf numFmtId="186" fontId="2" fillId="0" borderId="0" xfId="0" quotePrefix="1" applyNumberFormat="1" applyFont="1" applyFill="1" applyAlignment="1" applyProtection="1">
      <alignment horizontal="right" vertical="center"/>
      <protection locked="0"/>
    </xf>
    <xf numFmtId="38" fontId="2" fillId="0" borderId="9" xfId="1" applyFont="1" applyBorder="1" applyAlignment="1" applyProtection="1">
      <alignment horizontal="left" vertical="center"/>
      <protection locked="0"/>
    </xf>
    <xf numFmtId="38" fontId="6" fillId="0" borderId="0" xfId="1" applyFont="1" applyAlignment="1" applyProtection="1">
      <alignment horizontal="right" vertical="center" wrapText="1"/>
      <protection locked="0"/>
    </xf>
    <xf numFmtId="38" fontId="2" fillId="0" borderId="0" xfId="1" applyFont="1" applyAlignment="1" applyProtection="1">
      <alignment horizontal="center" vertical="center" wrapText="1"/>
      <protection locked="0"/>
    </xf>
    <xf numFmtId="38" fontId="2" fillId="0" borderId="1" xfId="1" applyFont="1" applyBorder="1" applyAlignment="1" applyProtection="1">
      <alignment horizontal="center" vertical="center" shrinkToFit="1"/>
      <protection locked="0"/>
    </xf>
    <xf numFmtId="38" fontId="2" fillId="0" borderId="16" xfId="1" applyFont="1" applyBorder="1" applyAlignment="1" applyProtection="1">
      <alignment horizontal="center" vertical="center"/>
      <protection locked="0"/>
    </xf>
    <xf numFmtId="38" fontId="6" fillId="0" borderId="0" xfId="1" applyFont="1" applyBorder="1" applyAlignment="1" applyProtection="1">
      <alignment horizontal="right" vertical="center" shrinkToFit="1"/>
      <protection locked="0"/>
    </xf>
    <xf numFmtId="38" fontId="2" fillId="0" borderId="17" xfId="1" applyFont="1" applyBorder="1" applyAlignment="1" applyProtection="1">
      <alignment vertical="center"/>
      <protection locked="0"/>
    </xf>
    <xf numFmtId="38" fontId="6" fillId="0" borderId="6" xfId="1" applyFont="1" applyBorder="1" applyAlignment="1" applyProtection="1">
      <alignment horizontal="right" vertical="center" shrinkToFit="1"/>
      <protection locked="0"/>
    </xf>
    <xf numFmtId="38" fontId="6" fillId="0" borderId="5" xfId="1" applyFont="1" applyBorder="1" applyAlignment="1" applyProtection="1">
      <alignment horizontal="right" vertical="center" shrinkToFit="1"/>
      <protection locked="0"/>
    </xf>
    <xf numFmtId="38" fontId="6" fillId="0" borderId="7" xfId="1" applyFont="1" applyBorder="1" applyAlignment="1" applyProtection="1">
      <alignment horizontal="right" vertical="center" shrinkToFit="1"/>
      <protection locked="0"/>
    </xf>
    <xf numFmtId="38" fontId="2" fillId="0" borderId="51" xfId="1" applyFont="1" applyBorder="1" applyAlignment="1" applyProtection="1">
      <alignment horizontal="center" vertical="center"/>
      <protection locked="0"/>
    </xf>
    <xf numFmtId="38" fontId="2" fillId="0" borderId="24" xfId="1" applyFont="1" applyBorder="1" applyAlignment="1" applyProtection="1">
      <alignment horizontal="center" vertical="center"/>
      <protection locked="0"/>
    </xf>
    <xf numFmtId="38" fontId="2" fillId="0" borderId="6" xfId="1" applyFont="1" applyBorder="1" applyAlignment="1" applyProtection="1">
      <alignment vertical="center" shrinkToFit="1"/>
      <protection locked="0"/>
    </xf>
    <xf numFmtId="38" fontId="2" fillId="0" borderId="24" xfId="1" applyFont="1" applyBorder="1" applyAlignment="1" applyProtection="1">
      <alignment horizontal="center" vertical="center" shrinkToFit="1"/>
      <protection locked="0"/>
    </xf>
    <xf numFmtId="38" fontId="2" fillId="0" borderId="0" xfId="1" applyFont="1" applyBorder="1" applyAlignment="1" applyProtection="1">
      <alignment vertical="center" shrinkToFit="1"/>
    </xf>
    <xf numFmtId="38" fontId="2" fillId="0" borderId="0" xfId="1" applyFont="1" applyBorder="1" applyAlignment="1" applyProtection="1">
      <alignment vertical="center" shrinkToFit="1"/>
      <protection locked="0"/>
    </xf>
    <xf numFmtId="38" fontId="2" fillId="0" borderId="6" xfId="1" applyFont="1" applyBorder="1" applyAlignment="1" applyProtection="1">
      <alignment vertical="center" shrinkToFit="1"/>
    </xf>
    <xf numFmtId="188" fontId="2" fillId="0" borderId="0" xfId="1" applyNumberFormat="1" applyFont="1" applyBorder="1" applyAlignment="1" applyProtection="1">
      <alignment horizontal="right" vertical="center"/>
    </xf>
    <xf numFmtId="188" fontId="2" fillId="0" borderId="6" xfId="1" applyNumberFormat="1" applyFont="1" applyBorder="1" applyAlignment="1" applyProtection="1">
      <alignment horizontal="right" vertical="center"/>
    </xf>
    <xf numFmtId="38" fontId="2" fillId="0" borderId="59" xfId="1" applyFont="1" applyBorder="1" applyAlignment="1" applyProtection="1">
      <alignment horizontal="center" vertical="center"/>
      <protection locked="0"/>
    </xf>
    <xf numFmtId="38" fontId="2" fillId="0" borderId="60" xfId="1" applyFont="1" applyBorder="1" applyAlignment="1" applyProtection="1">
      <alignment vertical="center"/>
    </xf>
    <xf numFmtId="38" fontId="2" fillId="0" borderId="48" xfId="1" applyFont="1" applyBorder="1" applyAlignment="1" applyProtection="1">
      <alignment vertical="center"/>
    </xf>
    <xf numFmtId="38" fontId="2" fillId="0" borderId="62" xfId="1" applyFont="1" applyBorder="1" applyAlignment="1" applyProtection="1">
      <alignment horizontal="center" vertical="center"/>
      <protection locked="0"/>
    </xf>
    <xf numFmtId="38" fontId="2" fillId="0" borderId="63" xfId="1" applyFont="1" applyBorder="1" applyAlignment="1" applyProtection="1">
      <alignment vertical="center"/>
      <protection locked="0"/>
    </xf>
    <xf numFmtId="38" fontId="2" fillId="0" borderId="64" xfId="1" applyFont="1" applyBorder="1" applyAlignment="1" applyProtection="1">
      <alignment vertical="center"/>
      <protection locked="0"/>
    </xf>
    <xf numFmtId="38" fontId="2" fillId="0" borderId="64" xfId="1" applyFont="1" applyBorder="1" applyAlignment="1" applyProtection="1">
      <alignment vertical="center"/>
    </xf>
    <xf numFmtId="38" fontId="2" fillId="0" borderId="48" xfId="1" applyFont="1" applyBorder="1" applyAlignment="1" applyProtection="1">
      <alignment horizontal="right" vertical="center"/>
    </xf>
    <xf numFmtId="38" fontId="2" fillId="0" borderId="64" xfId="1" applyFont="1" applyBorder="1" applyAlignment="1" applyProtection="1">
      <alignment horizontal="right" vertical="center"/>
      <protection locked="0"/>
    </xf>
    <xf numFmtId="177" fontId="2" fillId="0" borderId="0" xfId="1" applyNumberFormat="1" applyFont="1" applyBorder="1" applyAlignment="1" applyProtection="1">
      <alignment horizontal="right" vertical="center"/>
    </xf>
    <xf numFmtId="38" fontId="2" fillId="0" borderId="3" xfId="1" applyFont="1" applyBorder="1" applyAlignment="1" applyProtection="1">
      <alignment horizontal="center" vertical="center"/>
      <protection locked="0"/>
    </xf>
    <xf numFmtId="38" fontId="2" fillId="0" borderId="11" xfId="1" applyFont="1" applyBorder="1" applyAlignment="1" applyProtection="1">
      <alignment horizontal="center" vertical="center" wrapText="1"/>
      <protection locked="0"/>
    </xf>
    <xf numFmtId="38" fontId="2" fillId="0" borderId="2" xfId="1" applyFont="1" applyBorder="1" applyAlignment="1" applyProtection="1">
      <alignment horizontal="center" vertical="center" wrapText="1"/>
      <protection locked="0"/>
    </xf>
    <xf numFmtId="38" fontId="4" fillId="0" borderId="1" xfId="1" applyFont="1" applyBorder="1" applyAlignment="1" applyProtection="1">
      <alignment horizontal="center" vertical="center" textRotation="255"/>
      <protection locked="0"/>
    </xf>
    <xf numFmtId="38" fontId="4" fillId="0" borderId="11" xfId="1" applyFont="1" applyBorder="1" applyAlignment="1" applyProtection="1">
      <alignment horizontal="center" vertical="center" textRotation="255"/>
      <protection locked="0"/>
    </xf>
    <xf numFmtId="38" fontId="4" fillId="0" borderId="11" xfId="1" applyFont="1" applyBorder="1" applyAlignment="1" applyProtection="1">
      <alignment horizontal="center" vertical="center" textRotation="255" wrapText="1"/>
      <protection locked="0"/>
    </xf>
    <xf numFmtId="38" fontId="4" fillId="0" borderId="2" xfId="1" applyFont="1" applyBorder="1" applyAlignment="1" applyProtection="1">
      <alignment horizontal="center" vertical="center" textRotation="255"/>
      <protection locked="0"/>
    </xf>
    <xf numFmtId="38" fontId="6" fillId="0" borderId="11" xfId="1" applyFont="1" applyBorder="1" applyAlignment="1" applyProtection="1">
      <alignment horizontal="center" vertical="center"/>
      <protection locked="0"/>
    </xf>
    <xf numFmtId="38" fontId="6" fillId="0" borderId="11" xfId="1" applyFont="1" applyBorder="1" applyAlignment="1" applyProtection="1">
      <alignment horizontal="center" vertical="center" wrapText="1"/>
      <protection locked="0"/>
    </xf>
    <xf numFmtId="38" fontId="6" fillId="0" borderId="2" xfId="1" applyFont="1" applyBorder="1" applyAlignment="1" applyProtection="1">
      <alignment horizontal="center" vertical="center"/>
      <protection locked="0"/>
    </xf>
    <xf numFmtId="38" fontId="2" fillId="0" borderId="0" xfId="1" applyFont="1" applyBorder="1" applyAlignment="1" applyProtection="1">
      <alignment horizontal="left" vertical="center" wrapText="1"/>
      <protection locked="0"/>
    </xf>
    <xf numFmtId="38" fontId="7" fillId="0" borderId="11" xfId="1" applyFont="1" applyBorder="1" applyAlignment="1" applyProtection="1">
      <alignment horizontal="center" vertical="center" wrapText="1"/>
      <protection locked="0"/>
    </xf>
    <xf numFmtId="38" fontId="7" fillId="0" borderId="2" xfId="1" applyFont="1" applyBorder="1" applyAlignment="1" applyProtection="1">
      <alignment horizontal="center" vertical="center" wrapText="1"/>
      <protection locked="0"/>
    </xf>
    <xf numFmtId="38" fontId="2" fillId="0" borderId="8" xfId="1" applyFont="1" applyBorder="1" applyAlignment="1" applyProtection="1">
      <alignment vertical="center" shrinkToFit="1"/>
      <protection locked="0"/>
    </xf>
    <xf numFmtId="38" fontId="2" fillId="0" borderId="23" xfId="1"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38" fontId="4" fillId="0" borderId="14" xfId="1" applyFont="1" applyBorder="1" applyAlignment="1" applyProtection="1">
      <alignment horizontal="center" vertical="center" shrinkToFit="1"/>
      <protection locked="0"/>
    </xf>
    <xf numFmtId="38" fontId="4" fillId="0" borderId="15" xfId="1" applyFont="1" applyBorder="1" applyAlignment="1" applyProtection="1">
      <alignment horizontal="center" vertical="center" shrinkToFit="1"/>
      <protection locked="0"/>
    </xf>
    <xf numFmtId="38" fontId="4" fillId="0" borderId="0" xfId="1" applyFont="1" applyBorder="1" applyAlignment="1" applyProtection="1">
      <alignment horizontal="center" vertical="center" shrinkToFit="1"/>
      <protection locked="0"/>
    </xf>
    <xf numFmtId="38" fontId="2" fillId="0" borderId="17" xfId="1" applyFont="1" applyBorder="1" applyAlignment="1" applyProtection="1">
      <alignment horizontal="right" vertical="center" shrinkToFit="1"/>
    </xf>
    <xf numFmtId="38" fontId="2" fillId="0" borderId="4" xfId="1" applyFont="1" applyBorder="1" applyAlignment="1" applyProtection="1">
      <alignment horizontal="right" vertical="center" shrinkToFit="1"/>
    </xf>
    <xf numFmtId="38" fontId="2" fillId="0" borderId="8" xfId="1" applyFont="1" applyBorder="1" applyAlignment="1" applyProtection="1">
      <alignment horizontal="right" vertical="center" shrinkToFit="1"/>
    </xf>
    <xf numFmtId="0" fontId="0" fillId="0" borderId="0" xfId="0" applyBorder="1" applyAlignment="1" applyProtection="1">
      <alignment horizontal="right" vertical="center"/>
      <protection locked="0"/>
    </xf>
    <xf numFmtId="38" fontId="2" fillId="0" borderId="3" xfId="1" applyFont="1" applyBorder="1" applyAlignment="1" applyProtection="1">
      <alignment horizontal="center" vertical="center" wrapText="1"/>
      <protection locked="0"/>
    </xf>
    <xf numFmtId="0" fontId="2" fillId="0" borderId="0" xfId="2" applyFont="1" applyFill="1" applyBorder="1" applyAlignment="1" applyProtection="1">
      <alignment vertical="center"/>
      <protection locked="0"/>
    </xf>
    <xf numFmtId="0" fontId="2" fillId="0" borderId="0" xfId="2" applyFont="1" applyFill="1" applyAlignment="1" applyProtection="1">
      <alignment vertical="center"/>
      <protection locked="0"/>
    </xf>
    <xf numFmtId="38" fontId="2" fillId="0" borderId="9" xfId="1" applyFont="1" applyBorder="1" applyAlignment="1" applyProtection="1">
      <alignment vertical="center" textRotation="180"/>
      <protection locked="0"/>
    </xf>
    <xf numFmtId="184" fontId="2" fillId="0" borderId="0" xfId="1" applyNumberFormat="1" applyFont="1" applyBorder="1" applyAlignment="1" applyProtection="1">
      <alignment horizontal="right" vertical="center"/>
      <protection locked="0"/>
    </xf>
    <xf numFmtId="38" fontId="2" fillId="0" borderId="0" xfId="1" applyFont="1" applyBorder="1" applyAlignment="1" applyProtection="1">
      <alignment vertical="center" textRotation="180"/>
      <protection locked="0"/>
    </xf>
    <xf numFmtId="38" fontId="2" fillId="0" borderId="11" xfId="1" applyFont="1" applyBorder="1" applyAlignment="1" applyProtection="1">
      <alignment horizontal="center" vertical="center" wrapText="1" shrinkToFit="1"/>
      <protection locked="0"/>
    </xf>
    <xf numFmtId="38" fontId="2" fillId="0" borderId="17" xfId="1" applyFont="1" applyBorder="1" applyAlignment="1" applyProtection="1">
      <alignment horizontal="center" vertical="center" shrinkToFit="1"/>
      <protection locked="0"/>
    </xf>
    <xf numFmtId="38" fontId="4" fillId="0" borderId="0" xfId="1" applyFont="1" applyBorder="1" applyAlignment="1" applyProtection="1">
      <alignment horizontal="right" vertical="center" wrapText="1"/>
      <protection locked="0"/>
    </xf>
    <xf numFmtId="38" fontId="4" fillId="0" borderId="0" xfId="1" applyFont="1" applyBorder="1" applyAlignment="1" applyProtection="1">
      <alignment horizontal="right" vertical="center" wrapText="1" shrinkToFit="1"/>
      <protection locked="0"/>
    </xf>
    <xf numFmtId="38" fontId="2" fillId="0" borderId="0" xfId="1" applyFont="1" applyAlignment="1" applyProtection="1">
      <alignment horizontal="center" vertical="center" textRotation="180"/>
      <protection locked="0"/>
    </xf>
    <xf numFmtId="38" fontId="2" fillId="0" borderId="0" xfId="1" applyFont="1" applyBorder="1" applyAlignment="1" applyProtection="1">
      <alignment horizontal="right"/>
      <protection locked="0"/>
    </xf>
    <xf numFmtId="38" fontId="2" fillId="0" borderId="0" xfId="1" applyFont="1" applyBorder="1" applyAlignment="1" applyProtection="1">
      <alignment horizontal="center" vertical="center" wrapText="1"/>
      <protection locked="0"/>
    </xf>
    <xf numFmtId="191" fontId="2" fillId="0" borderId="0" xfId="1" applyNumberFormat="1" applyFont="1" applyBorder="1" applyAlignment="1" applyProtection="1">
      <alignment vertical="center"/>
      <protection locked="0"/>
    </xf>
    <xf numFmtId="191" fontId="2" fillId="0" borderId="0" xfId="1" applyNumberFormat="1" applyFont="1" applyAlignment="1" applyProtection="1">
      <alignment vertical="center"/>
      <protection locked="0"/>
    </xf>
    <xf numFmtId="0" fontId="2" fillId="0" borderId="17"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192" fontId="2" fillId="0" borderId="0" xfId="1" applyNumberFormat="1" applyFont="1" applyAlignment="1" applyProtection="1">
      <alignment horizontal="right" vertical="center"/>
      <protection locked="0"/>
    </xf>
    <xf numFmtId="183" fontId="2" fillId="0" borderId="0" xfId="1" applyNumberFormat="1" applyFont="1" applyAlignment="1" applyProtection="1">
      <alignment horizontal="right" vertical="center"/>
      <protection locked="0"/>
    </xf>
    <xf numFmtId="192" fontId="2" fillId="0" borderId="0" xfId="1" applyNumberFormat="1" applyFont="1" applyAlignment="1" applyProtection="1">
      <alignment horizontal="right" vertical="center"/>
    </xf>
    <xf numFmtId="193" fontId="2" fillId="0" borderId="17" xfId="1" applyNumberFormat="1" applyFont="1" applyBorder="1" applyAlignment="1" applyProtection="1">
      <alignment horizontal="right" vertical="center"/>
      <protection locked="0"/>
    </xf>
    <xf numFmtId="190" fontId="2" fillId="0" borderId="19" xfId="1" applyNumberFormat="1" applyFont="1" applyBorder="1" applyAlignment="1" applyProtection="1">
      <alignment horizontal="right" vertical="center"/>
      <protection locked="0"/>
    </xf>
    <xf numFmtId="193" fontId="2" fillId="0" borderId="19" xfId="1" applyNumberFormat="1" applyFont="1" applyBorder="1" applyAlignment="1" applyProtection="1">
      <alignment horizontal="right" vertical="center"/>
      <protection locked="0"/>
    </xf>
    <xf numFmtId="194" fontId="2" fillId="0" borderId="19" xfId="1" applyNumberFormat="1" applyFont="1" applyBorder="1" applyAlignment="1" applyProtection="1">
      <alignment horizontal="right" vertical="center"/>
      <protection locked="0"/>
    </xf>
    <xf numFmtId="193" fontId="2" fillId="0" borderId="4" xfId="1" applyNumberFormat="1" applyFont="1" applyBorder="1" applyAlignment="1" applyProtection="1">
      <alignment horizontal="right" vertical="center"/>
      <protection locked="0"/>
    </xf>
    <xf numFmtId="190" fontId="2" fillId="0" borderId="0" xfId="1" applyNumberFormat="1" applyFont="1" applyBorder="1" applyAlignment="1" applyProtection="1">
      <alignment horizontal="right" vertical="center"/>
      <protection locked="0"/>
    </xf>
    <xf numFmtId="193" fontId="2" fillId="0" borderId="0" xfId="1" applyNumberFormat="1" applyFont="1" applyBorder="1" applyAlignment="1" applyProtection="1">
      <alignment horizontal="right" vertical="center"/>
      <protection locked="0"/>
    </xf>
    <xf numFmtId="194" fontId="2" fillId="0" borderId="0" xfId="1" applyNumberFormat="1" applyFont="1" applyBorder="1" applyAlignment="1" applyProtection="1">
      <alignment horizontal="right" vertical="center"/>
      <protection locked="0"/>
    </xf>
    <xf numFmtId="193" fontId="2" fillId="0" borderId="0" xfId="0" applyNumberFormat="1" applyFont="1" applyBorder="1" applyAlignment="1" applyProtection="1">
      <alignment horizontal="right" vertical="center"/>
      <protection locked="0"/>
    </xf>
    <xf numFmtId="193" fontId="2" fillId="0" borderId="8" xfId="1" applyNumberFormat="1" applyFont="1" applyBorder="1" applyAlignment="1" applyProtection="1">
      <alignment horizontal="right" vertical="center"/>
      <protection locked="0"/>
    </xf>
    <xf numFmtId="190" fontId="2" fillId="0" borderId="6" xfId="1" applyNumberFormat="1" applyFont="1" applyBorder="1" applyAlignment="1" applyProtection="1">
      <alignment horizontal="right" vertical="center"/>
      <protection locked="0"/>
    </xf>
    <xf numFmtId="193" fontId="2" fillId="0" borderId="6" xfId="1" applyNumberFormat="1" applyFont="1" applyBorder="1" applyAlignment="1" applyProtection="1">
      <alignment horizontal="right" vertical="center"/>
      <protection locked="0"/>
    </xf>
    <xf numFmtId="194" fontId="2" fillId="0" borderId="6" xfId="1" applyNumberFormat="1" applyFont="1" applyBorder="1" applyAlignment="1" applyProtection="1">
      <alignment horizontal="right" vertical="center"/>
      <protection locked="0"/>
    </xf>
    <xf numFmtId="38" fontId="2" fillId="0" borderId="4" xfId="1" applyFont="1" applyBorder="1" applyAlignment="1" applyProtection="1">
      <alignment horizontal="right" vertical="center" shrinkToFit="1"/>
      <protection locked="0"/>
    </xf>
    <xf numFmtId="177" fontId="2" fillId="0" borderId="0" xfId="1" applyNumberFormat="1" applyFont="1" applyBorder="1" applyAlignment="1" applyProtection="1">
      <alignment horizontal="right" vertical="center" shrinkToFit="1"/>
      <protection locked="0"/>
    </xf>
    <xf numFmtId="38" fontId="2" fillId="0" borderId="8" xfId="1" applyFont="1" applyBorder="1" applyAlignment="1" applyProtection="1">
      <alignment horizontal="right" vertical="center" shrinkToFit="1"/>
      <protection locked="0"/>
    </xf>
    <xf numFmtId="177" fontId="2" fillId="0" borderId="6" xfId="1" applyNumberFormat="1" applyFont="1" applyBorder="1" applyAlignment="1" applyProtection="1">
      <alignment horizontal="right" vertical="center" shrinkToFit="1"/>
      <protection locked="0"/>
    </xf>
    <xf numFmtId="38" fontId="6" fillId="0" borderId="51" xfId="1" applyFont="1" applyBorder="1" applyAlignment="1" applyProtection="1">
      <alignment horizontal="center" vertical="center" shrinkToFit="1"/>
      <protection locked="0"/>
    </xf>
    <xf numFmtId="38" fontId="6" fillId="0" borderId="26" xfId="1" applyFont="1" applyBorder="1" applyAlignment="1" applyProtection="1">
      <alignment horizontal="center" vertical="center" shrinkToFit="1"/>
      <protection locked="0"/>
    </xf>
    <xf numFmtId="38" fontId="6" fillId="0" borderId="10" xfId="1" applyFont="1" applyBorder="1" applyAlignment="1" applyProtection="1">
      <alignment horizontal="center" vertical="center" shrinkToFit="1"/>
      <protection locked="0"/>
    </xf>
    <xf numFmtId="0" fontId="2" fillId="0" borderId="1" xfId="0" applyFont="1" applyBorder="1" applyAlignment="1" applyProtection="1">
      <alignment vertical="center"/>
      <protection locked="0"/>
    </xf>
    <xf numFmtId="38" fontId="2" fillId="0" borderId="20" xfId="1" applyFont="1" applyBorder="1" applyAlignment="1" applyProtection="1">
      <alignment horizontal="right" vertical="center" wrapText="1"/>
      <protection locked="0"/>
    </xf>
    <xf numFmtId="38" fontId="2" fillId="0" borderId="19" xfId="1" applyFont="1" applyBorder="1" applyAlignment="1" applyProtection="1">
      <alignment horizontal="right" vertical="center" shrinkToFit="1"/>
      <protection locked="0"/>
    </xf>
    <xf numFmtId="184" fontId="2" fillId="0" borderId="0" xfId="1" applyNumberFormat="1" applyFont="1" applyBorder="1" applyAlignment="1" applyProtection="1">
      <alignment horizontal="right" vertical="center" shrinkToFit="1"/>
      <protection locked="0"/>
    </xf>
    <xf numFmtId="184" fontId="2" fillId="0" borderId="6" xfId="1" applyNumberFormat="1" applyFont="1" applyBorder="1" applyAlignment="1" applyProtection="1">
      <alignment horizontal="right" vertical="center" shrinkToFit="1"/>
      <protection locked="0"/>
    </xf>
    <xf numFmtId="38" fontId="2" fillId="0" borderId="52" xfId="1" applyFont="1" applyBorder="1" applyAlignment="1" applyProtection="1">
      <alignment horizontal="center" vertical="center" shrinkToFit="1"/>
      <protection locked="0"/>
    </xf>
    <xf numFmtId="38" fontId="6" fillId="0" borderId="0" xfId="1" applyFont="1" applyBorder="1" applyAlignment="1" applyProtection="1">
      <alignment horizontal="left" vertical="center" shrinkToFit="1"/>
      <protection locked="0"/>
    </xf>
    <xf numFmtId="0" fontId="0" fillId="0" borderId="0" xfId="0" applyBorder="1" applyProtection="1">
      <protection locked="0"/>
    </xf>
    <xf numFmtId="38" fontId="4" fillId="0" borderId="0" xfId="1" applyFont="1" applyBorder="1" applyAlignment="1" applyProtection="1">
      <alignment horizontal="right" vertical="center" shrinkToFit="1"/>
      <protection locked="0"/>
    </xf>
    <xf numFmtId="0" fontId="4" fillId="0" borderId="0" xfId="0" applyFont="1" applyBorder="1" applyAlignment="1" applyProtection="1">
      <alignment horizontal="right" vertical="center" shrinkToFit="1"/>
      <protection locked="0"/>
    </xf>
    <xf numFmtId="38" fontId="2" fillId="0" borderId="10" xfId="1" applyFont="1" applyBorder="1" applyAlignment="1" applyProtection="1">
      <alignment horizontal="center" vertical="center" wrapText="1"/>
      <protection locked="0"/>
    </xf>
    <xf numFmtId="38" fontId="2" fillId="0" borderId="14" xfId="1" applyFont="1" applyBorder="1" applyAlignment="1" applyProtection="1">
      <alignment horizontal="center" vertical="center" textRotation="255"/>
      <protection locked="0"/>
    </xf>
    <xf numFmtId="38" fontId="2" fillId="0" borderId="15" xfId="1" applyFont="1" applyBorder="1" applyAlignment="1" applyProtection="1">
      <alignment horizontal="center" vertical="center" textRotation="255"/>
      <protection locked="0"/>
    </xf>
    <xf numFmtId="38" fontId="2" fillId="0" borderId="14" xfId="1" applyFont="1" applyBorder="1" applyAlignment="1" applyProtection="1">
      <alignment horizontal="center" vertical="center" textRotation="255" wrapText="1"/>
      <protection locked="0"/>
    </xf>
    <xf numFmtId="38" fontId="4" fillId="0" borderId="5" xfId="1" applyFont="1" applyBorder="1" applyAlignment="1" applyProtection="1">
      <alignment horizontal="right" vertical="center"/>
      <protection locked="0"/>
    </xf>
    <xf numFmtId="38" fontId="4" fillId="0" borderId="0"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38" fontId="2" fillId="0" borderId="8" xfId="1" applyFont="1" applyFill="1" applyBorder="1" applyAlignment="1" applyProtection="1">
      <alignment horizontal="right" vertical="center"/>
      <protection locked="0"/>
    </xf>
    <xf numFmtId="0" fontId="0" fillId="0" borderId="0" xfId="0" applyProtection="1">
      <protection locked="0"/>
    </xf>
    <xf numFmtId="177" fontId="2" fillId="0" borderId="0" xfId="0" applyNumberFormat="1" applyFont="1" applyBorder="1" applyAlignment="1" applyProtection="1">
      <alignment horizontal="right" vertical="center"/>
      <protection locked="0"/>
    </xf>
    <xf numFmtId="38" fontId="4" fillId="0" borderId="6" xfId="1" applyFont="1" applyBorder="1" applyAlignment="1" applyProtection="1">
      <alignment horizontal="right" vertical="center" shrinkToFit="1"/>
      <protection locked="0"/>
    </xf>
    <xf numFmtId="177" fontId="2" fillId="0" borderId="6" xfId="0" applyNumberFormat="1" applyFont="1" applyBorder="1" applyAlignment="1" applyProtection="1">
      <alignment horizontal="right" vertical="center"/>
      <protection locked="0"/>
    </xf>
    <xf numFmtId="0" fontId="2" fillId="0" borderId="0" xfId="0" applyFont="1" applyFill="1" applyBorder="1" applyProtection="1">
      <protection locked="0"/>
    </xf>
    <xf numFmtId="38" fontId="2" fillId="0" borderId="17" xfId="1" applyFont="1" applyBorder="1" applyAlignment="1" applyProtection="1">
      <alignment horizontal="right" vertical="center" shrinkToFit="1"/>
      <protection locked="0"/>
    </xf>
    <xf numFmtId="0" fontId="0" fillId="0" borderId="6" xfId="0" applyBorder="1" applyAlignment="1" applyProtection="1">
      <alignment horizontal="right"/>
      <protection locked="0"/>
    </xf>
    <xf numFmtId="38" fontId="11" fillId="0" borderId="5" xfId="1" applyFont="1" applyBorder="1" applyAlignment="1" applyProtection="1">
      <alignment vertical="center"/>
      <protection locked="0"/>
    </xf>
    <xf numFmtId="38" fontId="11" fillId="0" borderId="18" xfId="1" applyFont="1" applyBorder="1" applyAlignment="1" applyProtection="1">
      <alignment vertical="center"/>
      <protection locked="0"/>
    </xf>
    <xf numFmtId="38" fontId="2" fillId="0" borderId="5" xfId="1" applyFont="1" applyBorder="1" applyAlignment="1" applyProtection="1">
      <alignment horizontal="left" vertical="center" indent="1"/>
      <protection locked="0"/>
    </xf>
    <xf numFmtId="38" fontId="11" fillId="0" borderId="7" xfId="1" applyFont="1" applyBorder="1" applyAlignment="1" applyProtection="1">
      <alignment vertical="center"/>
      <protection locked="0"/>
    </xf>
    <xf numFmtId="0" fontId="0" fillId="0" borderId="6" xfId="0" applyBorder="1" applyAlignment="1" applyProtection="1">
      <alignment horizontal="right" vertical="center"/>
      <protection locked="0"/>
    </xf>
    <xf numFmtId="38" fontId="2" fillId="0" borderId="4" xfId="1" applyFont="1" applyFill="1" applyBorder="1" applyAlignment="1" applyProtection="1">
      <alignment horizontal="right" vertical="center"/>
    </xf>
    <xf numFmtId="38" fontId="2" fillId="0" borderId="8" xfId="1" applyFont="1" applyFill="1" applyBorder="1" applyAlignment="1" applyProtection="1">
      <alignment horizontal="right" vertical="center"/>
    </xf>
    <xf numFmtId="38" fontId="2" fillId="0" borderId="0" xfId="1" applyFont="1" applyFill="1" applyBorder="1" applyAlignment="1" applyProtection="1">
      <alignment vertical="center"/>
    </xf>
    <xf numFmtId="38" fontId="13" fillId="0" borderId="0" xfId="1" applyFont="1" applyBorder="1" applyAlignment="1" applyProtection="1">
      <alignment horizontal="center" vertical="center"/>
      <protection locked="0"/>
    </xf>
    <xf numFmtId="38" fontId="13" fillId="0" borderId="0" xfId="1" applyFont="1" applyAlignment="1" applyProtection="1">
      <alignment vertical="center"/>
      <protection locked="0"/>
    </xf>
    <xf numFmtId="195" fontId="2" fillId="0" borderId="0" xfId="1" applyNumberFormat="1" applyFont="1" applyBorder="1" applyAlignment="1" applyProtection="1">
      <alignment vertical="center"/>
    </xf>
    <xf numFmtId="38" fontId="2" fillId="0" borderId="13" xfId="1" applyFont="1" applyBorder="1" applyAlignment="1" applyProtection="1">
      <alignment horizontal="right" vertical="center"/>
      <protection locked="0"/>
    </xf>
    <xf numFmtId="38" fontId="2" fillId="0" borderId="20" xfId="1" applyFont="1" applyBorder="1" applyAlignment="1" applyProtection="1">
      <alignment vertical="center"/>
    </xf>
    <xf numFmtId="38" fontId="2" fillId="0" borderId="12" xfId="1" applyFont="1" applyBorder="1" applyAlignment="1" applyProtection="1">
      <alignment vertical="center"/>
    </xf>
    <xf numFmtId="195" fontId="2" fillId="0" borderId="12" xfId="1" applyNumberFormat="1" applyFont="1" applyBorder="1" applyAlignment="1" applyProtection="1">
      <alignment vertical="center"/>
    </xf>
    <xf numFmtId="38" fontId="2" fillId="0" borderId="13" xfId="1" applyFont="1" applyFill="1" applyBorder="1" applyAlignment="1" applyProtection="1">
      <alignment horizontal="right" vertical="center"/>
      <protection locked="0"/>
    </xf>
    <xf numFmtId="195" fontId="2" fillId="0" borderId="6" xfId="1" applyNumberFormat="1" applyFont="1" applyBorder="1" applyAlignment="1" applyProtection="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5" xfId="1" applyFont="1" applyBorder="1" applyAlignment="1" applyProtection="1">
      <alignment horizontal="center" vertical="center"/>
      <protection locked="0"/>
    </xf>
    <xf numFmtId="38" fontId="2" fillId="0" borderId="0" xfId="1" applyFont="1" applyAlignment="1" applyProtection="1">
      <alignment vertical="center"/>
      <protection locked="0"/>
    </xf>
    <xf numFmtId="38" fontId="2" fillId="0" borderId="1" xfId="1" applyFont="1" applyBorder="1" applyAlignment="1" applyProtection="1">
      <alignment horizontal="center" vertical="center"/>
      <protection locked="0"/>
    </xf>
    <xf numFmtId="38" fontId="2" fillId="0" borderId="11" xfId="1"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38" fontId="2" fillId="0" borderId="8" xfId="1" applyFont="1" applyBorder="1" applyAlignment="1" applyProtection="1">
      <alignment vertical="center"/>
    </xf>
    <xf numFmtId="38" fontId="2" fillId="0" borderId="6" xfId="1" applyFont="1" applyBorder="1" applyAlignment="1" applyProtection="1">
      <alignment vertical="center"/>
    </xf>
    <xf numFmtId="38" fontId="2" fillId="0" borderId="0" xfId="1" applyFont="1" applyAlignment="1" applyProtection="1">
      <alignment vertical="center"/>
    </xf>
    <xf numFmtId="0" fontId="2" fillId="0" borderId="0" xfId="0" applyFont="1" applyAlignment="1" applyProtection="1">
      <alignment horizontal="center" vertical="center"/>
      <protection locked="0"/>
    </xf>
    <xf numFmtId="38" fontId="2" fillId="0" borderId="0" xfId="1" applyFont="1" applyAlignment="1" applyProtection="1">
      <alignment horizontal="center" vertical="center"/>
      <protection locked="0"/>
    </xf>
    <xf numFmtId="38" fontId="2" fillId="0" borderId="7" xfId="1" applyFont="1" applyBorder="1" applyAlignment="1" applyProtection="1">
      <alignment horizontal="center" vertical="center"/>
      <protection locked="0"/>
    </xf>
    <xf numFmtId="38" fontId="2" fillId="0" borderId="0" xfId="1" applyFont="1" applyBorder="1" applyAlignment="1" applyProtection="1">
      <alignment vertical="center"/>
    </xf>
    <xf numFmtId="38" fontId="2" fillId="0" borderId="0" xfId="1" applyFont="1" applyAlignment="1" applyProtection="1">
      <alignment vertical="center"/>
      <protection locked="0"/>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0" xfId="0" applyFont="1" applyBorder="1" applyAlignment="1" applyProtection="1">
      <alignment horizontal="right" vertical="center" wrapText="1"/>
      <protection locked="0"/>
    </xf>
    <xf numFmtId="38" fontId="2" fillId="0" borderId="0" xfId="1" applyFont="1" applyAlignment="1" applyProtection="1">
      <alignment vertical="center"/>
      <protection locked="0"/>
    </xf>
    <xf numFmtId="38" fontId="2" fillId="0" borderId="5" xfId="1" applyFont="1" applyBorder="1" applyAlignment="1" applyProtection="1">
      <alignment horizontal="right" vertical="center"/>
      <protection locked="0"/>
    </xf>
    <xf numFmtId="38" fontId="2" fillId="0" borderId="7" xfId="1" applyFont="1" applyBorder="1" applyAlignment="1" applyProtection="1">
      <alignment horizontal="right" vertical="center"/>
      <protection locked="0"/>
    </xf>
    <xf numFmtId="38" fontId="2" fillId="0" borderId="11" xfId="1" applyFont="1" applyBorder="1" applyAlignment="1" applyProtection="1">
      <alignment horizontal="center" vertical="center"/>
      <protection locked="0"/>
    </xf>
    <xf numFmtId="38" fontId="2" fillId="0" borderId="11" xfId="1" applyFont="1" applyBorder="1" applyAlignment="1" applyProtection="1">
      <alignment horizontal="center" vertical="center" shrinkToFit="1"/>
      <protection locked="0"/>
    </xf>
    <xf numFmtId="0" fontId="2" fillId="0" borderId="25" xfId="0" applyFont="1" applyBorder="1" applyAlignment="1" applyProtection="1">
      <alignment horizontal="right" vertical="center" shrinkToFit="1"/>
      <protection locked="0"/>
    </xf>
    <xf numFmtId="0" fontId="2" fillId="0" borderId="10" xfId="0" applyFont="1" applyBorder="1" applyAlignment="1" applyProtection="1">
      <alignment horizontal="right" vertical="center" shrinkToFit="1"/>
      <protection locked="0"/>
    </xf>
    <xf numFmtId="189" fontId="2" fillId="0" borderId="12" xfId="0" applyNumberFormat="1" applyFont="1" applyBorder="1" applyAlignment="1" applyProtection="1">
      <alignment horizontal="right" vertical="center" shrinkToFit="1"/>
      <protection locked="0"/>
    </xf>
    <xf numFmtId="189" fontId="2" fillId="0" borderId="13" xfId="0" applyNumberFormat="1" applyFont="1" applyBorder="1" applyAlignment="1" applyProtection="1">
      <alignment horizontal="right" vertical="center" shrinkToFit="1"/>
      <protection locked="0"/>
    </xf>
    <xf numFmtId="189" fontId="2" fillId="0" borderId="0" xfId="0" applyNumberFormat="1" applyFont="1" applyBorder="1" applyAlignment="1" applyProtection="1">
      <alignment horizontal="right" vertical="center" shrinkToFit="1"/>
      <protection locked="0"/>
    </xf>
    <xf numFmtId="189" fontId="2" fillId="0" borderId="5" xfId="0" applyNumberFormat="1" applyFont="1" applyBorder="1" applyAlignment="1" applyProtection="1">
      <alignment horizontal="right" vertical="center" shrinkToFit="1"/>
      <protection locked="0"/>
    </xf>
    <xf numFmtId="190" fontId="2" fillId="0" borderId="0" xfId="0" applyNumberFormat="1" applyFont="1" applyBorder="1" applyAlignment="1" applyProtection="1">
      <alignment vertical="center" shrinkToFit="1"/>
      <protection locked="0"/>
    </xf>
    <xf numFmtId="190" fontId="2" fillId="0" borderId="5" xfId="0" applyNumberFormat="1" applyFont="1" applyBorder="1" applyAlignment="1" applyProtection="1">
      <alignment vertical="center" shrinkToFit="1"/>
      <protection locked="0"/>
    </xf>
    <xf numFmtId="190" fontId="2" fillId="0" borderId="12" xfId="0" applyNumberFormat="1" applyFont="1" applyBorder="1" applyAlignment="1" applyProtection="1">
      <alignment vertical="center" shrinkToFit="1"/>
      <protection locked="0"/>
    </xf>
    <xf numFmtId="190" fontId="2" fillId="0" borderId="13" xfId="0" applyNumberFormat="1" applyFont="1" applyBorder="1" applyAlignment="1" applyProtection="1">
      <alignment vertical="center" shrinkToFit="1"/>
      <protection locked="0"/>
    </xf>
    <xf numFmtId="190" fontId="2" fillId="0" borderId="19" xfId="0" applyNumberFormat="1" applyFont="1" applyBorder="1" applyAlignment="1" applyProtection="1">
      <alignment vertical="center" shrinkToFit="1"/>
      <protection locked="0"/>
    </xf>
    <xf numFmtId="190" fontId="2" fillId="0" borderId="18" xfId="0" applyNumberFormat="1" applyFont="1" applyBorder="1" applyAlignment="1" applyProtection="1">
      <alignment vertical="center" shrinkToFit="1"/>
      <protection locked="0"/>
    </xf>
    <xf numFmtId="189" fontId="2" fillId="0" borderId="20" xfId="0" applyNumberFormat="1" applyFont="1" applyBorder="1" applyAlignment="1" applyProtection="1">
      <alignment horizontal="right" vertical="center" shrinkToFit="1"/>
      <protection locked="0"/>
    </xf>
    <xf numFmtId="189" fontId="2" fillId="0" borderId="4" xfId="0" applyNumberFormat="1" applyFont="1" applyBorder="1" applyAlignment="1" applyProtection="1">
      <alignment horizontal="right" vertical="center" shrinkToFit="1"/>
      <protection locked="0"/>
    </xf>
    <xf numFmtId="190" fontId="2" fillId="0" borderId="0" xfId="0" applyNumberFormat="1" applyFont="1" applyBorder="1" applyAlignment="1" applyProtection="1">
      <alignment horizontal="right" vertical="center" shrinkToFit="1"/>
      <protection locked="0"/>
    </xf>
    <xf numFmtId="190" fontId="2" fillId="0" borderId="12" xfId="0" applyNumberFormat="1" applyFont="1" applyBorder="1" applyAlignment="1" applyProtection="1">
      <alignment horizontal="right" vertical="center" shrinkToFit="1"/>
      <protection locked="0"/>
    </xf>
    <xf numFmtId="0" fontId="2" fillId="0" borderId="1"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38" fontId="2" fillId="0" borderId="0" xfId="1" applyFont="1" applyBorder="1" applyAlignment="1" applyProtection="1">
      <alignment horizontal="right" vertical="center"/>
      <protection locked="0"/>
    </xf>
    <xf numFmtId="38" fontId="2" fillId="0" borderId="19" xfId="1" applyFont="1" applyBorder="1" applyAlignment="1" applyProtection="1">
      <alignment horizontal="right" vertical="center"/>
      <protection locked="0"/>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horizontal="right" vertical="center"/>
    </xf>
    <xf numFmtId="38" fontId="2" fillId="0" borderId="19" xfId="1" applyFont="1" applyBorder="1" applyAlignment="1" applyProtection="1">
      <alignment horizontal="right" vertical="center"/>
    </xf>
    <xf numFmtId="38" fontId="2" fillId="0" borderId="26" xfId="1" applyFont="1" applyBorder="1" applyAlignment="1" applyProtection="1">
      <alignment horizontal="center" vertical="center"/>
      <protection locked="0"/>
    </xf>
    <xf numFmtId="38" fontId="2" fillId="0" borderId="26" xfId="1" applyFont="1" applyBorder="1" applyAlignment="1" applyProtection="1">
      <alignment horizontal="center" vertical="center" shrinkToFit="1"/>
      <protection locked="0"/>
    </xf>
    <xf numFmtId="38" fontId="2" fillId="0" borderId="0" xfId="1" applyFont="1" applyBorder="1" applyAlignment="1" applyProtection="1">
      <alignment horizontal="right" vertical="center" shrinkToFit="1"/>
      <protection locked="0"/>
    </xf>
    <xf numFmtId="38" fontId="2" fillId="0" borderId="4" xfId="1" applyFont="1" applyBorder="1" applyAlignment="1" applyProtection="1">
      <alignment vertical="center" shrinkToFit="1"/>
      <protection locked="0"/>
    </xf>
    <xf numFmtId="178" fontId="2" fillId="0" borderId="0" xfId="0" applyNumberFormat="1" applyFont="1" applyBorder="1" applyAlignment="1" applyProtection="1">
      <alignment vertical="center"/>
      <protection locked="0"/>
    </xf>
    <xf numFmtId="178" fontId="2" fillId="0" borderId="4" xfId="1" applyNumberFormat="1" applyFont="1" applyBorder="1" applyAlignment="1" applyProtection="1">
      <alignment vertical="center"/>
      <protection locked="0"/>
    </xf>
    <xf numFmtId="178" fontId="2" fillId="0" borderId="8" xfId="1" applyNumberFormat="1" applyFont="1" applyBorder="1" applyAlignment="1" applyProtection="1">
      <alignment vertical="center"/>
      <protection locked="0"/>
    </xf>
    <xf numFmtId="178" fontId="2" fillId="0" borderId="6" xfId="1" applyNumberFormat="1" applyFont="1" applyBorder="1" applyAlignment="1" applyProtection="1">
      <alignment vertical="center"/>
      <protection locked="0"/>
    </xf>
    <xf numFmtId="178" fontId="2" fillId="0" borderId="6" xfId="0" applyNumberFormat="1" applyFont="1" applyBorder="1" applyAlignment="1" applyProtection="1">
      <alignment vertical="center"/>
      <protection locked="0"/>
    </xf>
    <xf numFmtId="178" fontId="2" fillId="0" borderId="4" xfId="1" applyNumberFormat="1" applyFont="1" applyBorder="1" applyAlignment="1" applyProtection="1">
      <alignment vertical="center"/>
    </xf>
    <xf numFmtId="178" fontId="2" fillId="0" borderId="0" xfId="1" applyNumberFormat="1" applyFont="1" applyBorder="1" applyAlignment="1" applyProtection="1">
      <alignment vertical="center"/>
    </xf>
    <xf numFmtId="178" fontId="2" fillId="0" borderId="8" xfId="1" applyNumberFormat="1" applyFont="1" applyBorder="1" applyAlignment="1" applyProtection="1">
      <alignment vertical="center"/>
    </xf>
    <xf numFmtId="178" fontId="2" fillId="0" borderId="6" xfId="1" applyNumberFormat="1" applyFont="1" applyBorder="1" applyAlignment="1" applyProtection="1">
      <alignment vertical="center"/>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15" xfId="1" applyFont="1" applyBorder="1" applyAlignment="1" applyProtection="1">
      <alignment horizontal="center" vertical="center" shrinkToFit="1"/>
      <protection locked="0"/>
    </xf>
    <xf numFmtId="38" fontId="2" fillId="0" borderId="11" xfId="1" applyFont="1" applyBorder="1" applyAlignment="1" applyProtection="1">
      <alignment horizontal="center" vertical="center" wrapText="1"/>
      <protection locked="0"/>
    </xf>
    <xf numFmtId="38" fontId="2" fillId="0" borderId="14" xfId="1" applyFont="1" applyBorder="1" applyAlignment="1" applyProtection="1">
      <alignment horizontal="center" vertical="center" shrinkToFit="1"/>
      <protection locked="0"/>
    </xf>
    <xf numFmtId="0" fontId="0" fillId="0" borderId="9" xfId="0" applyBorder="1" applyAlignment="1">
      <alignment vertical="center" wrapText="1"/>
    </xf>
    <xf numFmtId="0" fontId="0" fillId="0" borderId="0" xfId="0" applyAlignment="1">
      <alignment vertical="center" wrapText="1"/>
    </xf>
    <xf numFmtId="38" fontId="2" fillId="0" borderId="0" xfId="1" applyFont="1" applyAlignment="1" applyProtection="1">
      <alignment vertical="center"/>
      <protection locked="0"/>
    </xf>
    <xf numFmtId="38" fontId="2" fillId="0" borderId="11" xfId="1" applyFont="1" applyBorder="1" applyAlignment="1" applyProtection="1">
      <alignment horizontal="center" vertical="center" wrapText="1"/>
      <protection locked="0"/>
    </xf>
    <xf numFmtId="38" fontId="11" fillId="0" borderId="19" xfId="1" applyFont="1" applyBorder="1" applyAlignment="1" applyProtection="1">
      <alignment horizontal="right" vertical="center"/>
    </xf>
    <xf numFmtId="38" fontId="11" fillId="0" borderId="0" xfId="1" applyFont="1" applyBorder="1" applyAlignment="1" applyProtection="1">
      <alignment horizontal="right" vertical="center"/>
      <protection locked="0"/>
    </xf>
    <xf numFmtId="38" fontId="11" fillId="0" borderId="0" xfId="1" applyFont="1" applyBorder="1" applyAlignment="1" applyProtection="1">
      <alignment horizontal="right" vertical="center"/>
    </xf>
    <xf numFmtId="38" fontId="11" fillId="0" borderId="5" xfId="1" applyFont="1" applyBorder="1" applyAlignment="1" applyProtection="1">
      <alignment horizontal="right" vertical="center"/>
    </xf>
    <xf numFmtId="38" fontId="11" fillId="0" borderId="5" xfId="1" applyFont="1" applyBorder="1" applyAlignment="1" applyProtection="1">
      <alignment horizontal="right" vertical="center"/>
      <protection locked="0"/>
    </xf>
    <xf numFmtId="38" fontId="11" fillId="0" borderId="6" xfId="1" applyFont="1" applyBorder="1" applyAlignment="1" applyProtection="1">
      <alignment horizontal="right" vertical="center"/>
      <protection locked="0"/>
    </xf>
    <xf numFmtId="38" fontId="11" fillId="0" borderId="7" xfId="1" applyFont="1" applyBorder="1" applyAlignment="1" applyProtection="1">
      <alignment horizontal="right" vertical="center"/>
      <protection locked="0"/>
    </xf>
    <xf numFmtId="38" fontId="11" fillId="0" borderId="18" xfId="1" applyFont="1" applyBorder="1" applyAlignment="1" applyProtection="1">
      <alignment horizontal="right" vertical="center"/>
    </xf>
    <xf numFmtId="38" fontId="2" fillId="0" borderId="17" xfId="1" applyFont="1" applyBorder="1" applyAlignment="1" applyProtection="1">
      <alignment horizontal="right" vertical="top" shrinkToFit="1"/>
    </xf>
    <xf numFmtId="38" fontId="2" fillId="0" borderId="19" xfId="1" applyFont="1" applyBorder="1" applyAlignment="1" applyProtection="1">
      <alignment horizontal="right" vertical="top" shrinkToFit="1"/>
      <protection locked="0"/>
    </xf>
    <xf numFmtId="38" fontId="2" fillId="0" borderId="4" xfId="1" applyFont="1" applyBorder="1" applyAlignment="1" applyProtection="1">
      <alignment horizontal="right" vertical="top" shrinkToFit="1"/>
    </xf>
    <xf numFmtId="38" fontId="2" fillId="0" borderId="0" xfId="1" applyFont="1" applyBorder="1" applyAlignment="1" applyProtection="1">
      <alignment horizontal="right" vertical="top" shrinkToFit="1"/>
      <protection locked="0"/>
    </xf>
    <xf numFmtId="3" fontId="2" fillId="0" borderId="0" xfId="0" applyNumberFormat="1" applyFont="1" applyBorder="1" applyAlignment="1" applyProtection="1">
      <alignment horizontal="right" vertical="top" shrinkToFit="1"/>
      <protection locked="0"/>
    </xf>
    <xf numFmtId="38" fontId="2" fillId="0" borderId="8" xfId="1" applyFont="1" applyBorder="1" applyAlignment="1" applyProtection="1">
      <alignment horizontal="right" vertical="top" shrinkToFit="1"/>
    </xf>
    <xf numFmtId="38" fontId="2" fillId="0" borderId="6" xfId="1" applyFont="1" applyBorder="1" applyAlignment="1" applyProtection="1">
      <alignment horizontal="right" vertical="top" shrinkToFit="1"/>
      <protection locked="0"/>
    </xf>
    <xf numFmtId="38" fontId="13" fillId="0" borderId="5" xfId="1" applyFont="1" applyBorder="1" applyAlignment="1" applyProtection="1">
      <alignment horizontal="center" vertical="top" shrinkToFit="1"/>
      <protection locked="0"/>
    </xf>
    <xf numFmtId="38" fontId="13" fillId="0" borderId="7" xfId="1" applyFont="1" applyBorder="1" applyAlignment="1" applyProtection="1">
      <alignment horizontal="center" vertical="top" shrinkToFit="1"/>
      <protection locked="0"/>
    </xf>
    <xf numFmtId="38" fontId="2" fillId="0" borderId="9" xfId="1" applyFont="1" applyBorder="1" applyAlignment="1" applyProtection="1">
      <alignment vertical="center"/>
      <protection locked="0"/>
    </xf>
    <xf numFmtId="38" fontId="2" fillId="0" borderId="5" xfId="1" applyFont="1" applyBorder="1" applyAlignment="1" applyProtection="1">
      <alignment horizontal="right" vertical="center"/>
      <protection locked="0"/>
    </xf>
    <xf numFmtId="38" fontId="2" fillId="0" borderId="2" xfId="1"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12" xfId="0" applyFont="1" applyBorder="1" applyAlignment="1" applyProtection="1">
      <alignment horizontal="center" vertical="center" shrinkToFit="1"/>
      <protection locked="0"/>
    </xf>
    <xf numFmtId="0" fontId="2" fillId="0" borderId="6" xfId="0" applyFont="1" applyBorder="1" applyAlignment="1" applyProtection="1">
      <alignment vertical="center"/>
      <protection locked="0"/>
    </xf>
    <xf numFmtId="0" fontId="2" fillId="0" borderId="0" xfId="0" applyFont="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38" fontId="2" fillId="0" borderId="0" xfId="1"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38" fontId="2" fillId="0" borderId="2" xfId="1" applyFont="1" applyBorder="1" applyAlignment="1" applyProtection="1">
      <alignment horizontal="center" vertical="center"/>
      <protection locked="0"/>
    </xf>
    <xf numFmtId="38" fontId="2" fillId="0" borderId="0" xfId="1" applyFont="1" applyBorder="1" applyAlignment="1" applyProtection="1">
      <alignment vertical="center"/>
      <protection locked="0"/>
    </xf>
    <xf numFmtId="38" fontId="2" fillId="0" borderId="0" xfId="1" applyFont="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2" fillId="0" borderId="6" xfId="1" applyFont="1" applyBorder="1" applyAlignment="1" applyProtection="1">
      <alignment horizontal="right" vertical="center"/>
      <protection locked="0"/>
    </xf>
    <xf numFmtId="38" fontId="2" fillId="0" borderId="9" xfId="1" applyFont="1" applyBorder="1" applyAlignment="1" applyProtection="1">
      <alignment vertical="center"/>
      <protection locked="0"/>
    </xf>
    <xf numFmtId="38" fontId="2" fillId="0" borderId="12" xfId="1"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2" xfId="0" applyFont="1" applyBorder="1" applyAlignment="1" applyProtection="1">
      <alignment horizontal="right" vertical="center"/>
      <protection locked="0"/>
    </xf>
    <xf numFmtId="49" fontId="2" fillId="0" borderId="12" xfId="0" applyNumberFormat="1" applyFont="1" applyBorder="1" applyAlignment="1" applyProtection="1">
      <alignment horizontal="right" vertical="center"/>
      <protection locked="0"/>
    </xf>
    <xf numFmtId="0" fontId="2" fillId="0" borderId="12" xfId="0" applyFont="1" applyBorder="1" applyAlignment="1" applyProtection="1">
      <alignment vertical="center"/>
    </xf>
    <xf numFmtId="40" fontId="2" fillId="0" borderId="12" xfId="1" applyNumberFormat="1" applyFont="1" applyBorder="1" applyAlignment="1" applyProtection="1">
      <alignment vertical="center"/>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0" xfId="1" applyFont="1" applyBorder="1" applyAlignment="1" applyProtection="1">
      <alignment horizontal="center" vertical="center"/>
      <protection locked="0"/>
    </xf>
    <xf numFmtId="38" fontId="2" fillId="0" borderId="26" xfId="1" applyFont="1" applyBorder="1" applyAlignment="1" applyProtection="1">
      <alignment horizontal="center" vertical="center"/>
      <protection locked="0"/>
    </xf>
    <xf numFmtId="38" fontId="2" fillId="0" borderId="48" xfId="1" applyFont="1" applyBorder="1" applyAlignment="1" applyProtection="1">
      <alignment horizontal="right" vertical="center"/>
    </xf>
    <xf numFmtId="38" fontId="2" fillId="0" borderId="0" xfId="1" applyFont="1" applyBorder="1" applyAlignment="1" applyProtection="1">
      <alignment horizontal="right" vertical="center"/>
    </xf>
    <xf numFmtId="38" fontId="2" fillId="0" borderId="64" xfId="1" applyFont="1" applyBorder="1" applyAlignment="1" applyProtection="1">
      <alignment horizontal="right" vertical="center"/>
    </xf>
    <xf numFmtId="38" fontId="4" fillId="0" borderId="0" xfId="1" applyFont="1" applyBorder="1" applyAlignment="1" applyProtection="1">
      <alignment vertical="center"/>
      <protection locked="0"/>
    </xf>
    <xf numFmtId="177" fontId="2" fillId="0" borderId="0" xfId="1" applyNumberFormat="1" applyFont="1" applyFill="1" applyBorder="1" applyAlignment="1" applyProtection="1">
      <alignment horizontal="right" vertical="center"/>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6" xfId="1" applyFont="1" applyBorder="1" applyAlignment="1" applyProtection="1">
      <alignment vertical="center"/>
      <protection locked="0"/>
    </xf>
    <xf numFmtId="0" fontId="2" fillId="0" borderId="6" xfId="0" applyFont="1" applyBorder="1" applyAlignment="1" applyProtection="1">
      <alignment vertical="center"/>
      <protection locked="0"/>
    </xf>
    <xf numFmtId="178" fontId="2" fillId="0" borderId="8" xfId="1" applyNumberFormat="1" applyFont="1" applyBorder="1" applyAlignment="1" applyProtection="1">
      <alignment horizontal="right" vertical="center"/>
    </xf>
    <xf numFmtId="38" fontId="2" fillId="0" borderId="0" xfId="1" applyFont="1" applyBorder="1" applyAlignment="1" applyProtection="1">
      <alignment horizontal="right" vertical="center"/>
      <protection locked="0"/>
    </xf>
    <xf numFmtId="38" fontId="2" fillId="0" borderId="19" xfId="1" applyFont="1" applyBorder="1" applyAlignment="1" applyProtection="1">
      <alignment horizontal="right" vertical="center"/>
    </xf>
    <xf numFmtId="38" fontId="2" fillId="0" borderId="0" xfId="1" applyFont="1" applyBorder="1" applyAlignment="1" applyProtection="1">
      <alignment horizontal="right" vertical="center"/>
    </xf>
    <xf numFmtId="0" fontId="0" fillId="0" borderId="6" xfId="0" applyBorder="1" applyAlignment="1">
      <alignment horizontal="right" vertical="center"/>
    </xf>
    <xf numFmtId="38" fontId="2" fillId="0" borderId="4" xfId="1" applyFont="1" applyBorder="1" applyAlignment="1" applyProtection="1">
      <alignment horizontal="right" vertical="center"/>
    </xf>
    <xf numFmtId="38" fontId="2" fillId="0" borderId="0" xfId="1" applyFont="1" applyBorder="1" applyAlignment="1" applyProtection="1">
      <alignment vertical="center"/>
    </xf>
    <xf numFmtId="38" fontId="2" fillId="0" borderId="0" xfId="1" applyFont="1" applyBorder="1" applyAlignment="1" applyProtection="1">
      <alignment horizontal="right" vertical="center"/>
    </xf>
    <xf numFmtId="178" fontId="2" fillId="0" borderId="20" xfId="1" applyNumberFormat="1" applyFont="1" applyBorder="1" applyAlignment="1" applyProtection="1">
      <alignment horizontal="right" vertical="center"/>
    </xf>
    <xf numFmtId="178" fontId="2" fillId="0" borderId="12" xfId="1" applyNumberFormat="1" applyFont="1" applyBorder="1" applyAlignment="1" applyProtection="1">
      <alignment horizontal="right" vertical="center"/>
    </xf>
    <xf numFmtId="176" fontId="2" fillId="0" borderId="4" xfId="1" applyNumberFormat="1" applyFont="1" applyBorder="1" applyAlignment="1" applyProtection="1">
      <alignment horizontal="right" vertical="center"/>
    </xf>
    <xf numFmtId="176" fontId="2" fillId="0" borderId="0" xfId="1" applyNumberFormat="1" applyFont="1" applyBorder="1" applyAlignment="1" applyProtection="1">
      <alignment horizontal="right" vertical="center"/>
    </xf>
    <xf numFmtId="0" fontId="6" fillId="0" borderId="0" xfId="0" applyFont="1" applyBorder="1" applyAlignment="1" applyProtection="1">
      <alignment horizontal="distributed" vertical="center"/>
      <protection locked="0"/>
    </xf>
    <xf numFmtId="0" fontId="2" fillId="3" borderId="19" xfId="0" applyFont="1" applyFill="1" applyBorder="1" applyProtection="1">
      <protection locked="0"/>
    </xf>
    <xf numFmtId="0" fontId="0" fillId="0" borderId="19" xfId="0" applyBorder="1"/>
    <xf numFmtId="0" fontId="2" fillId="3" borderId="0" xfId="0" applyFont="1" applyFill="1" applyBorder="1" applyProtection="1">
      <protection locked="0"/>
    </xf>
    <xf numFmtId="0" fontId="0" fillId="0" borderId="0" xfId="0" applyBorder="1"/>
    <xf numFmtId="0" fontId="2" fillId="3" borderId="6" xfId="0" applyFont="1" applyFill="1" applyBorder="1" applyProtection="1">
      <protection locked="0"/>
    </xf>
    <xf numFmtId="0" fontId="0" fillId="0" borderId="6" xfId="0" applyBorder="1"/>
    <xf numFmtId="0" fontId="0" fillId="0" borderId="19" xfId="0" applyBorder="1" applyAlignment="1">
      <alignment horizontal="right" vertical="center"/>
    </xf>
    <xf numFmtId="0" fontId="0" fillId="0" borderId="0" xfId="0" applyBorder="1" applyAlignment="1">
      <alignment horizontal="right" vertical="center"/>
    </xf>
    <xf numFmtId="0" fontId="0" fillId="0" borderId="17" xfId="0" applyBorder="1" applyAlignment="1">
      <alignment horizontal="right" vertical="center"/>
    </xf>
    <xf numFmtId="0" fontId="0" fillId="0" borderId="4" xfId="0" applyBorder="1" applyAlignment="1">
      <alignment horizontal="right" vertical="center"/>
    </xf>
    <xf numFmtId="0" fontId="0" fillId="0" borderId="8" xfId="0" applyBorder="1" applyAlignment="1">
      <alignment horizontal="right" vertical="center"/>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vertical="center"/>
      <protection locked="0"/>
    </xf>
    <xf numFmtId="38" fontId="2" fillId="0" borderId="5" xfId="1" applyFont="1" applyBorder="1" applyAlignment="1" applyProtection="1">
      <alignment horizontal="right" vertical="center"/>
      <protection locked="0"/>
    </xf>
    <xf numFmtId="38" fontId="2" fillId="0" borderId="7" xfId="1" applyFont="1" applyBorder="1" applyAlignment="1" applyProtection="1">
      <alignment horizontal="right" vertical="center"/>
      <protection locked="0"/>
    </xf>
    <xf numFmtId="38" fontId="2" fillId="0" borderId="4" xfId="1" applyNumberFormat="1" applyFont="1" applyBorder="1" applyAlignment="1" applyProtection="1">
      <alignment vertical="center"/>
    </xf>
    <xf numFmtId="0" fontId="0" fillId="0" borderId="0" xfId="0" applyBorder="1" applyAlignment="1">
      <alignment horizontal="distributed" vertical="center" shrinkToFit="1"/>
    </xf>
    <xf numFmtId="0" fontId="2" fillId="3" borderId="1" xfId="0" applyFont="1" applyFill="1" applyBorder="1" applyAlignment="1" applyProtection="1">
      <alignment horizontal="distributed" vertical="center"/>
      <protection locked="0"/>
    </xf>
    <xf numFmtId="0" fontId="0" fillId="0" borderId="1" xfId="0" applyFont="1" applyBorder="1" applyAlignment="1">
      <alignment horizontal="distributed" vertical="center"/>
    </xf>
    <xf numFmtId="0" fontId="0" fillId="0" borderId="1" xfId="0" applyFont="1" applyBorder="1" applyAlignment="1">
      <alignment horizontal="right" vertical="center"/>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19"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38" fontId="2" fillId="0" borderId="4" xfId="1" applyFont="1" applyBorder="1" applyAlignment="1" applyProtection="1">
      <alignment vertical="center"/>
      <protection locked="0"/>
    </xf>
    <xf numFmtId="38" fontId="2" fillId="0" borderId="17" xfId="1" applyFont="1" applyBorder="1" applyAlignment="1" applyProtection="1">
      <alignment vertical="center"/>
      <protection locked="0"/>
    </xf>
    <xf numFmtId="38" fontId="2" fillId="0" borderId="19" xfId="1" applyFont="1" applyBorder="1" applyAlignment="1" applyProtection="1">
      <alignment vertical="center"/>
      <protection locked="0"/>
    </xf>
    <xf numFmtId="38" fontId="2" fillId="0" borderId="6" xfId="1" applyFont="1" applyBorder="1" applyAlignment="1" applyProtection="1">
      <alignment vertical="center"/>
      <protection locked="0"/>
    </xf>
    <xf numFmtId="38" fontId="2" fillId="0" borderId="6" xfId="1" applyFont="1" applyBorder="1" applyAlignment="1" applyProtection="1">
      <alignment vertical="center"/>
    </xf>
    <xf numFmtId="38" fontId="2" fillId="0" borderId="4" xfId="1" applyFont="1" applyBorder="1" applyAlignment="1" applyProtection="1">
      <alignment horizontal="right" vertical="center"/>
    </xf>
    <xf numFmtId="38" fontId="2" fillId="0" borderId="0" xfId="1" applyFont="1" applyBorder="1" applyAlignment="1" applyProtection="1">
      <alignment vertical="center"/>
    </xf>
    <xf numFmtId="38" fontId="2" fillId="0" borderId="0" xfId="1" applyFont="1" applyBorder="1" applyAlignment="1" applyProtection="1">
      <alignment horizontal="right" vertical="center"/>
    </xf>
    <xf numFmtId="38" fontId="2" fillId="0" borderId="4" xfId="1" applyFont="1" applyBorder="1" applyAlignment="1" applyProtection="1">
      <alignment vertical="center"/>
    </xf>
    <xf numFmtId="38" fontId="2" fillId="0" borderId="19" xfId="1" applyFont="1" applyBorder="1" applyAlignment="1" applyProtection="1">
      <alignment horizontal="right" vertical="center"/>
    </xf>
    <xf numFmtId="38" fontId="2" fillId="0" borderId="8" xfId="1" applyFont="1" applyBorder="1" applyAlignment="1" applyProtection="1">
      <alignment vertical="center"/>
      <protection locked="0"/>
    </xf>
    <xf numFmtId="38" fontId="2" fillId="0" borderId="8" xfId="1" applyNumberFormat="1" applyFont="1" applyBorder="1" applyAlignment="1" applyProtection="1">
      <alignment vertical="center"/>
    </xf>
    <xf numFmtId="38" fontId="2" fillId="0" borderId="0" xfId="1" applyFont="1" applyBorder="1" applyAlignment="1" applyProtection="1">
      <alignment horizontal="right" vertical="center"/>
      <protection locked="0"/>
    </xf>
    <xf numFmtId="38" fontId="2" fillId="0" borderId="19"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6" xfId="1" applyFont="1" applyBorder="1" applyAlignment="1" applyProtection="1">
      <alignment horizontal="right" vertical="center"/>
      <protection locked="0"/>
    </xf>
    <xf numFmtId="38" fontId="2" fillId="0" borderId="4" xfId="1" applyFont="1" applyBorder="1" applyAlignment="1" applyProtection="1">
      <alignment vertical="center"/>
      <protection locked="0"/>
    </xf>
    <xf numFmtId="38" fontId="2" fillId="0" borderId="6" xfId="1" applyFont="1" applyBorder="1" applyAlignment="1" applyProtection="1">
      <alignment vertical="center"/>
      <protection locked="0"/>
    </xf>
    <xf numFmtId="38" fontId="2" fillId="0" borderId="6" xfId="1" applyFont="1" applyBorder="1" applyAlignment="1" applyProtection="1">
      <alignment vertical="center"/>
    </xf>
    <xf numFmtId="38" fontId="2" fillId="0" borderId="6" xfId="1" applyFont="1" applyBorder="1" applyAlignment="1" applyProtection="1">
      <alignment horizontal="right" vertical="center" shrinkToFit="1"/>
      <protection locked="0"/>
    </xf>
    <xf numFmtId="38" fontId="2" fillId="0" borderId="4" xfId="1" applyFont="1" applyBorder="1" applyAlignment="1" applyProtection="1">
      <alignment vertical="center"/>
    </xf>
    <xf numFmtId="38" fontId="2" fillId="0" borderId="0" xfId="1" applyFont="1" applyBorder="1" applyAlignment="1" applyProtection="1">
      <alignment vertical="center"/>
    </xf>
    <xf numFmtId="38" fontId="2" fillId="0" borderId="0" xfId="1" applyFont="1" applyBorder="1" applyAlignment="1" applyProtection="1">
      <alignment horizontal="right" vertical="center"/>
    </xf>
    <xf numFmtId="38" fontId="2" fillId="0" borderId="8" xfId="1" applyFont="1" applyBorder="1" applyAlignment="1" applyProtection="1">
      <alignment vertical="center"/>
      <protection locked="0"/>
    </xf>
    <xf numFmtId="187" fontId="2" fillId="0" borderId="0" xfId="1" applyNumberFormat="1" applyFont="1" applyBorder="1" applyAlignment="1" applyProtection="1">
      <alignment vertical="center"/>
    </xf>
    <xf numFmtId="187" fontId="2" fillId="0" borderId="6" xfId="1" applyNumberFormat="1" applyFont="1" applyBorder="1" applyAlignment="1" applyProtection="1">
      <alignment vertical="center"/>
    </xf>
    <xf numFmtId="188" fontId="2" fillId="0" borderId="19" xfId="1" applyNumberFormat="1" applyFont="1" applyBorder="1" applyAlignment="1" applyProtection="1">
      <alignment horizontal="right" vertical="center"/>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19"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38" fontId="2" fillId="0" borderId="4" xfId="1" applyFont="1" applyBorder="1" applyAlignment="1" applyProtection="1">
      <alignment vertical="center"/>
      <protection locked="0"/>
    </xf>
    <xf numFmtId="38" fontId="2" fillId="0" borderId="17" xfId="1" applyFont="1" applyBorder="1" applyAlignment="1" applyProtection="1">
      <alignment vertical="center"/>
      <protection locked="0"/>
    </xf>
    <xf numFmtId="38" fontId="2" fillId="0" borderId="19" xfId="1" applyFont="1" applyBorder="1" applyAlignment="1" applyProtection="1">
      <alignment vertical="center"/>
      <protection locked="0"/>
    </xf>
    <xf numFmtId="38" fontId="2" fillId="0" borderId="6" xfId="1" applyFont="1" applyBorder="1" applyAlignment="1" applyProtection="1">
      <alignment vertical="center"/>
      <protection locked="0"/>
    </xf>
    <xf numFmtId="38" fontId="2" fillId="0" borderId="8" xfId="1" applyFont="1" applyBorder="1" applyAlignment="1" applyProtection="1">
      <alignment vertical="center"/>
    </xf>
    <xf numFmtId="38" fontId="2" fillId="0" borderId="6" xfId="1" applyFont="1" applyBorder="1" applyAlignment="1" applyProtection="1">
      <alignment vertical="center"/>
    </xf>
    <xf numFmtId="38" fontId="2" fillId="0" borderId="6" xfId="1" applyFont="1" applyBorder="1" applyAlignment="1" applyProtection="1">
      <alignment horizontal="right" vertical="center" shrinkToFit="1"/>
      <protection locked="0"/>
    </xf>
    <xf numFmtId="38" fontId="2" fillId="0" borderId="0" xfId="1" applyFont="1" applyBorder="1" applyAlignment="1" applyProtection="1">
      <alignment vertical="center"/>
    </xf>
    <xf numFmtId="38" fontId="2" fillId="0" borderId="0" xfId="1" applyFont="1" applyBorder="1" applyAlignment="1" applyProtection="1">
      <alignment horizontal="right" vertical="center"/>
    </xf>
    <xf numFmtId="38" fontId="2" fillId="0" borderId="4" xfId="1" applyFont="1" applyBorder="1" applyAlignment="1" applyProtection="1">
      <alignment vertical="center"/>
    </xf>
    <xf numFmtId="38" fontId="2" fillId="0" borderId="8" xfId="1" applyFont="1" applyBorder="1" applyAlignment="1" applyProtection="1">
      <alignment vertical="center"/>
      <protection locked="0"/>
    </xf>
    <xf numFmtId="177" fontId="2" fillId="0" borderId="4" xfId="1" applyNumberFormat="1" applyFont="1" applyFill="1" applyBorder="1" applyAlignment="1" applyProtection="1">
      <alignment horizontal="right" vertical="center"/>
      <protection locked="0"/>
    </xf>
    <xf numFmtId="177" fontId="2" fillId="0" borderId="0" xfId="1" applyNumberFormat="1" applyFont="1" applyFill="1" applyBorder="1" applyAlignment="1" applyProtection="1">
      <alignment horizontal="right" vertical="center"/>
      <protection locked="0"/>
    </xf>
    <xf numFmtId="38" fontId="2" fillId="0" borderId="17" xfId="1" applyFont="1" applyBorder="1" applyAlignment="1" applyProtection="1">
      <alignment vertical="center" shrinkToFit="1"/>
      <protection locked="0"/>
    </xf>
    <xf numFmtId="38" fontId="2" fillId="0" borderId="19" xfId="1" applyFont="1" applyBorder="1" applyAlignment="1" applyProtection="1">
      <alignment vertical="center" shrinkToFit="1"/>
      <protection locked="0"/>
    </xf>
    <xf numFmtId="184" fontId="2" fillId="0" borderId="4" xfId="1" applyNumberFormat="1" applyFont="1" applyBorder="1" applyAlignment="1" applyProtection="1">
      <alignment horizontal="right" vertical="center"/>
    </xf>
    <xf numFmtId="38" fontId="2" fillId="0" borderId="4" xfId="1" applyNumberFormat="1" applyFont="1" applyBorder="1" applyAlignment="1" applyProtection="1">
      <alignment horizontal="right" vertical="center"/>
    </xf>
    <xf numFmtId="38" fontId="2" fillId="0" borderId="0" xfId="1"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38" fontId="2" fillId="0" borderId="19" xfId="1" applyFont="1" applyBorder="1" applyAlignment="1" applyProtection="1">
      <alignment horizontal="right" vertical="center"/>
      <protection locked="0"/>
    </xf>
    <xf numFmtId="38" fontId="2" fillId="0" borderId="0" xfId="1" applyFont="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12" xfId="1" applyFont="1" applyBorder="1" applyAlignment="1" applyProtection="1">
      <alignment vertical="center"/>
      <protection locked="0"/>
    </xf>
    <xf numFmtId="38" fontId="2" fillId="0" borderId="6" xfId="1" applyFont="1" applyBorder="1" applyAlignment="1" applyProtection="1">
      <alignment horizontal="right" vertical="center"/>
      <protection locked="0"/>
    </xf>
    <xf numFmtId="38" fontId="2" fillId="0" borderId="17" xfId="1" applyFont="1" applyBorder="1" applyAlignment="1" applyProtection="1">
      <alignment vertical="center"/>
      <protection locked="0"/>
    </xf>
    <xf numFmtId="38" fontId="2" fillId="0" borderId="19" xfId="1" applyFont="1" applyBorder="1" applyAlignment="1" applyProtection="1">
      <alignment vertical="center"/>
      <protection locked="0"/>
    </xf>
    <xf numFmtId="38" fontId="2" fillId="0" borderId="4" xfId="1" applyFont="1" applyBorder="1" applyAlignment="1" applyProtection="1">
      <alignment vertical="center"/>
      <protection locked="0"/>
    </xf>
    <xf numFmtId="38" fontId="2" fillId="0" borderId="0" xfId="1" applyFont="1" applyAlignment="1" applyProtection="1">
      <alignment vertical="center"/>
    </xf>
    <xf numFmtId="38" fontId="2" fillId="0" borderId="6" xfId="1" applyFont="1" applyBorder="1" applyAlignment="1" applyProtection="1">
      <alignment vertical="center"/>
      <protection locked="0"/>
    </xf>
    <xf numFmtId="38" fontId="2" fillId="0" borderId="8" xfId="1" applyFont="1" applyBorder="1" applyAlignment="1" applyProtection="1">
      <alignment vertical="center"/>
    </xf>
    <xf numFmtId="38" fontId="2" fillId="0" borderId="6" xfId="1" applyFont="1" applyBorder="1" applyAlignment="1" applyProtection="1">
      <alignment vertical="center"/>
    </xf>
    <xf numFmtId="0" fontId="2" fillId="0" borderId="4" xfId="0" applyFont="1" applyBorder="1" applyAlignment="1" applyProtection="1">
      <alignment horizontal="right" vertical="center"/>
    </xf>
    <xf numFmtId="0" fontId="2" fillId="0" borderId="0" xfId="0" applyFont="1" applyBorder="1" applyAlignment="1" applyProtection="1">
      <alignment horizontal="right" vertical="center"/>
    </xf>
    <xf numFmtId="38" fontId="2" fillId="0" borderId="6" xfId="1" applyFont="1" applyBorder="1" applyAlignment="1" applyProtection="1">
      <alignment horizontal="right" vertical="center" shrinkToFit="1"/>
      <protection locked="0"/>
    </xf>
    <xf numFmtId="38" fontId="2" fillId="0" borderId="5" xfId="1" applyFont="1" applyBorder="1" applyAlignment="1" applyProtection="1">
      <alignment horizontal="right" vertical="center"/>
      <protection locked="0"/>
    </xf>
    <xf numFmtId="38" fontId="2" fillId="0" borderId="17" xfId="1" applyFont="1" applyBorder="1" applyAlignment="1" applyProtection="1">
      <alignment vertical="center"/>
    </xf>
    <xf numFmtId="38" fontId="2" fillId="0" borderId="4" xfId="1" applyFont="1" applyBorder="1" applyAlignment="1" applyProtection="1">
      <alignment vertical="center"/>
    </xf>
    <xf numFmtId="38" fontId="2" fillId="0" borderId="0" xfId="1" applyFont="1" applyBorder="1" applyAlignment="1" applyProtection="1">
      <alignment vertical="center"/>
    </xf>
    <xf numFmtId="38" fontId="2" fillId="0" borderId="11" xfId="1" applyFont="1" applyBorder="1" applyAlignment="1" applyProtection="1">
      <alignment horizontal="center" vertical="center" wrapText="1"/>
      <protection locked="0"/>
    </xf>
    <xf numFmtId="38" fontId="2" fillId="0" borderId="0" xfId="1" applyFont="1" applyBorder="1" applyAlignment="1" applyProtection="1">
      <alignment horizontal="right" vertical="center" shrinkToFit="1"/>
    </xf>
    <xf numFmtId="38" fontId="2" fillId="0" borderId="6" xfId="1" applyFont="1" applyBorder="1" applyAlignment="1" applyProtection="1">
      <alignment horizontal="right" vertical="center" shrinkToFit="1"/>
    </xf>
    <xf numFmtId="38" fontId="2" fillId="0" borderId="8" xfId="1" applyFont="1" applyBorder="1" applyAlignment="1" applyProtection="1">
      <alignment vertical="center"/>
      <protection locked="0"/>
    </xf>
    <xf numFmtId="177" fontId="2" fillId="0" borderId="19" xfId="1" applyNumberFormat="1" applyFont="1" applyBorder="1" applyAlignment="1" applyProtection="1">
      <alignment horizontal="right" vertical="center" shrinkToFit="1"/>
      <protection locked="0"/>
    </xf>
    <xf numFmtId="184" fontId="2" fillId="0" borderId="19" xfId="1" applyNumberFormat="1" applyFont="1" applyBorder="1" applyAlignment="1" applyProtection="1">
      <alignment horizontal="right" vertical="center" shrinkToFit="1"/>
      <protection locked="0"/>
    </xf>
    <xf numFmtId="177" fontId="2" fillId="0" borderId="19" xfId="0" applyNumberFormat="1" applyFont="1" applyBorder="1" applyAlignment="1" applyProtection="1">
      <alignment horizontal="right" vertical="center"/>
      <protection locked="0"/>
    </xf>
    <xf numFmtId="177" fontId="2" fillId="0" borderId="0" xfId="0" applyNumberFormat="1" applyFont="1" applyBorder="1" applyAlignment="1" applyProtection="1">
      <alignment horizontal="right" vertical="center"/>
    </xf>
    <xf numFmtId="0" fontId="2" fillId="0" borderId="8" xfId="0" applyFont="1" applyBorder="1" applyAlignment="1" applyProtection="1">
      <alignment horizontal="right" vertical="center"/>
    </xf>
    <xf numFmtId="0" fontId="2" fillId="0" borderId="6" xfId="0" applyFont="1" applyBorder="1" applyAlignment="1" applyProtection="1">
      <alignment horizontal="right" vertical="center"/>
    </xf>
    <xf numFmtId="177" fontId="2" fillId="0" borderId="6" xfId="0" applyNumberFormat="1" applyFont="1" applyBorder="1" applyAlignment="1" applyProtection="1">
      <alignment horizontal="right" vertical="center"/>
    </xf>
    <xf numFmtId="38" fontId="2" fillId="0" borderId="19" xfId="1" applyFont="1" applyBorder="1" applyAlignment="1" applyProtection="1">
      <alignment horizontal="right" vertical="center" shrinkToFit="1"/>
    </xf>
    <xf numFmtId="38" fontId="2" fillId="0" borderId="19" xfId="1" applyFont="1" applyFill="1" applyBorder="1" applyAlignment="1" applyProtection="1">
      <alignment vertical="center"/>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12" xfId="1"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vertical="center"/>
    </xf>
    <xf numFmtId="0" fontId="2" fillId="0" borderId="13" xfId="0" applyFont="1" applyBorder="1" applyAlignment="1" applyProtection="1">
      <alignment vertical="center"/>
      <protection locked="0"/>
    </xf>
    <xf numFmtId="0" fontId="2" fillId="0" borderId="12" xfId="0" applyFont="1" applyBorder="1" applyAlignment="1" applyProtection="1">
      <alignment horizontal="right" vertical="center"/>
      <protection locked="0"/>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5" xfId="1" applyFont="1" applyBorder="1" applyAlignment="1" applyProtection="1">
      <alignment horizontal="center" vertical="center"/>
      <protection locked="0"/>
    </xf>
    <xf numFmtId="38" fontId="2" fillId="0" borderId="0" xfId="1" applyFont="1" applyAlignment="1" applyProtection="1">
      <alignment vertical="center"/>
      <protection locked="0"/>
    </xf>
    <xf numFmtId="38" fontId="2" fillId="0" borderId="0" xfId="1" applyFont="1" applyAlignment="1" applyProtection="1">
      <alignment horizontal="right" vertical="center"/>
      <protection locked="0"/>
    </xf>
    <xf numFmtId="38" fontId="2" fillId="0" borderId="1" xfId="1" applyFont="1" applyBorder="1" applyAlignment="1" applyProtection="1">
      <alignment horizontal="center" vertical="center"/>
      <protection locked="0"/>
    </xf>
    <xf numFmtId="38" fontId="2" fillId="0" borderId="6" xfId="1" applyFont="1" applyBorder="1" applyAlignment="1" applyProtection="1">
      <alignment horizontal="right" vertical="center"/>
      <protection locked="0"/>
    </xf>
    <xf numFmtId="38" fontId="2" fillId="0" borderId="9" xfId="1" applyFont="1" applyBorder="1" applyAlignment="1" applyProtection="1">
      <alignment horizontal="right" vertical="center"/>
      <protection locked="0"/>
    </xf>
    <xf numFmtId="38" fontId="2" fillId="0" borderId="0" xfId="1" applyFont="1" applyBorder="1" applyAlignment="1" applyProtection="1">
      <alignment horizontal="center" vertical="center"/>
      <protection locked="0"/>
    </xf>
    <xf numFmtId="38" fontId="2" fillId="0" borderId="3" xfId="1" applyFont="1" applyBorder="1" applyAlignment="1" applyProtection="1">
      <alignment horizontal="center" vertical="center"/>
      <protection locked="0"/>
    </xf>
    <xf numFmtId="38" fontId="2" fillId="0" borderId="6" xfId="1" applyFont="1" applyBorder="1" applyAlignment="1" applyProtection="1">
      <alignment horizontal="left" vertical="center"/>
      <protection locked="0"/>
    </xf>
    <xf numFmtId="38" fontId="2" fillId="0" borderId="5" xfId="1" applyFont="1" applyBorder="1" applyAlignment="1" applyProtection="1">
      <alignment vertical="center"/>
      <protection locked="0"/>
    </xf>
    <xf numFmtId="0" fontId="2" fillId="0" borderId="9" xfId="0" applyFont="1" applyBorder="1" applyAlignment="1" applyProtection="1">
      <alignment horizontal="right" vertical="center"/>
      <protection locked="0"/>
    </xf>
    <xf numFmtId="38" fontId="2" fillId="0" borderId="6" xfId="1" applyFont="1" applyBorder="1" applyAlignment="1" applyProtection="1">
      <alignment vertical="center"/>
      <protection locked="0"/>
    </xf>
    <xf numFmtId="38" fontId="2" fillId="0" borderId="6" xfId="1" applyFont="1" applyBorder="1" applyAlignment="1" applyProtection="1">
      <alignment vertical="center"/>
    </xf>
    <xf numFmtId="38" fontId="2" fillId="0" borderId="0" xfId="1" applyFont="1" applyAlignment="1" applyProtection="1">
      <alignment vertical="center"/>
    </xf>
    <xf numFmtId="0" fontId="0" fillId="0" borderId="0" xfId="0" applyBorder="1" applyAlignment="1" applyProtection="1">
      <alignment vertical="center"/>
      <protection locked="0"/>
    </xf>
    <xf numFmtId="38" fontId="2" fillId="0" borderId="0" xfId="1" applyFont="1" applyAlignment="1" applyProtection="1">
      <alignment horizontal="center" vertical="center"/>
      <protection locked="0"/>
    </xf>
    <xf numFmtId="38" fontId="2" fillId="0" borderId="8" xfId="1" applyFont="1" applyBorder="1" applyAlignment="1" applyProtection="1">
      <alignment horizontal="right" vertical="center"/>
    </xf>
    <xf numFmtId="38" fontId="2" fillId="0" borderId="7" xfId="1" applyFont="1" applyBorder="1" applyAlignment="1" applyProtection="1">
      <alignment horizontal="center" vertical="center"/>
      <protection locked="0"/>
    </xf>
    <xf numFmtId="38" fontId="2" fillId="0" borderId="6" xfId="1" applyFont="1" applyBorder="1" applyAlignment="1" applyProtection="1">
      <alignment horizontal="center" vertical="center"/>
      <protection locked="0"/>
    </xf>
    <xf numFmtId="38" fontId="2" fillId="0" borderId="14" xfId="1" applyFont="1" applyBorder="1" applyAlignment="1" applyProtection="1">
      <alignment horizontal="center" vertical="center" shrinkToFit="1"/>
      <protection locked="0"/>
    </xf>
    <xf numFmtId="38" fontId="2" fillId="0" borderId="8" xfId="1" applyFont="1" applyBorder="1" applyAlignment="1" applyProtection="1">
      <alignment vertical="center"/>
      <protection locked="0"/>
    </xf>
    <xf numFmtId="38" fontId="6" fillId="0" borderId="14" xfId="1" applyFont="1" applyBorder="1" applyAlignment="1" applyProtection="1">
      <alignment horizontal="center" vertical="center"/>
      <protection locked="0"/>
    </xf>
    <xf numFmtId="49" fontId="2" fillId="0" borderId="12" xfId="0" applyNumberFormat="1" applyFont="1" applyBorder="1" applyAlignment="1" applyProtection="1">
      <alignment vertical="center"/>
      <protection locked="0"/>
    </xf>
    <xf numFmtId="49" fontId="2" fillId="0" borderId="12" xfId="0" applyNumberFormat="1" applyFont="1" applyBorder="1" applyAlignment="1" applyProtection="1">
      <alignment horizontal="left" vertical="center"/>
      <protection locked="0"/>
    </xf>
    <xf numFmtId="0" fontId="2" fillId="0" borderId="0" xfId="0" applyFont="1" applyBorder="1" applyAlignment="1" applyProtection="1">
      <alignment horizontal="right" vertical="center"/>
      <protection locked="0"/>
    </xf>
    <xf numFmtId="0" fontId="2" fillId="0" borderId="16" xfId="0" applyFont="1" applyBorder="1" applyAlignment="1" applyProtection="1">
      <alignment horizontal="right" vertical="center"/>
      <protection locked="0"/>
    </xf>
    <xf numFmtId="0" fontId="2" fillId="0" borderId="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right" vertical="center"/>
      <protection locked="0"/>
    </xf>
    <xf numFmtId="0" fontId="2" fillId="0" borderId="0" xfId="0" applyFont="1" applyBorder="1" applyAlignment="1" applyProtection="1">
      <alignment horizontal="center" vertical="center"/>
      <protection locked="0"/>
    </xf>
    <xf numFmtId="38" fontId="2" fillId="0" borderId="0" xfId="1"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5"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6" xfId="1" applyFont="1" applyBorder="1" applyAlignment="1" applyProtection="1">
      <alignment horizontal="right" vertical="center" shrinkToFit="1"/>
      <protection locked="0"/>
    </xf>
    <xf numFmtId="38" fontId="2" fillId="0" borderId="6" xfId="1" applyFont="1" applyBorder="1" applyAlignment="1" applyProtection="1">
      <alignment horizontal="center" vertical="center"/>
      <protection locked="0"/>
    </xf>
    <xf numFmtId="38" fontId="2" fillId="0" borderId="71" xfId="1" applyFont="1" applyBorder="1" applyAlignment="1" applyProtection="1">
      <alignment horizontal="center"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horizontal="right" vertical="center" shrinkToFit="1"/>
      <protection locked="0"/>
    </xf>
    <xf numFmtId="38" fontId="2" fillId="0" borderId="0" xfId="1" applyFont="1" applyAlignment="1" applyProtection="1">
      <alignment vertical="center"/>
      <protection locked="0"/>
    </xf>
    <xf numFmtId="0" fontId="2" fillId="0" borderId="0" xfId="0" applyFont="1" applyAlignment="1" applyProtection="1">
      <alignment horizontal="right" vertical="center" shrinkToFit="1"/>
      <protection locked="0"/>
    </xf>
    <xf numFmtId="0" fontId="2" fillId="0" borderId="0" xfId="0" applyFont="1" applyAlignment="1" applyProtection="1">
      <alignment vertical="center" shrinkToFit="1"/>
      <protection locked="0"/>
    </xf>
    <xf numFmtId="0" fontId="2" fillId="0" borderId="12" xfId="0" applyFont="1" applyBorder="1" applyAlignment="1" applyProtection="1">
      <alignment horizontal="center" vertical="center" shrinkToFit="1"/>
      <protection locked="0"/>
    </xf>
    <xf numFmtId="38" fontId="2" fillId="0" borderId="1" xfId="1"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38" fontId="2" fillId="0" borderId="18" xfId="1" applyFont="1" applyBorder="1" applyAlignment="1" applyProtection="1">
      <alignment horizontal="right" vertical="center" shrinkToFit="1"/>
      <protection locked="0"/>
    </xf>
    <xf numFmtId="38" fontId="2" fillId="0" borderId="5" xfId="1" applyFont="1" applyBorder="1" applyAlignment="1" applyProtection="1">
      <alignment horizontal="right" vertical="center" shrinkToFit="1"/>
      <protection locked="0"/>
    </xf>
    <xf numFmtId="38" fontId="2" fillId="0" borderId="7" xfId="1" applyFont="1" applyBorder="1" applyAlignment="1" applyProtection="1">
      <alignment horizontal="right" vertical="center" shrinkToFit="1"/>
      <protection locked="0"/>
    </xf>
    <xf numFmtId="0" fontId="2" fillId="0" borderId="7" xfId="0" applyFont="1" applyBorder="1" applyAlignment="1" applyProtection="1">
      <alignment horizontal="right" vertical="center" shrinkToFit="1"/>
      <protection locked="0"/>
    </xf>
    <xf numFmtId="0" fontId="2" fillId="0" borderId="51" xfId="0" applyFont="1" applyBorder="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0" xfId="0" applyFont="1" applyBorder="1" applyAlignment="1" applyProtection="1">
      <alignment horizontal="right" vertical="center" shrinkToFit="1"/>
      <protection locked="0"/>
    </xf>
    <xf numFmtId="38" fontId="2" fillId="0" borderId="0" xfId="1" applyFont="1" applyBorder="1" applyAlignment="1" applyProtection="1">
      <alignment horizontal="right" vertical="center" shrinkToFit="1"/>
      <protection locked="0"/>
    </xf>
    <xf numFmtId="38" fontId="2" fillId="0" borderId="0" xfId="1" applyFont="1" applyBorder="1" applyAlignment="1" applyProtection="1">
      <alignment vertical="center"/>
      <protection locked="0"/>
    </xf>
    <xf numFmtId="38" fontId="2" fillId="0" borderId="75" xfId="1" applyFont="1" applyBorder="1" applyAlignment="1" applyProtection="1">
      <alignment horizontal="right" vertical="center" shrinkToFit="1"/>
      <protection locked="0"/>
    </xf>
    <xf numFmtId="38" fontId="2" fillId="0" borderId="74" xfId="1" applyFont="1" applyBorder="1" applyAlignment="1" applyProtection="1">
      <alignment horizontal="right" vertical="center" shrinkToFit="1"/>
      <protection locked="0"/>
    </xf>
    <xf numFmtId="38" fontId="2" fillId="0" borderId="58" xfId="1" applyFont="1" applyBorder="1" applyAlignment="1" applyProtection="1">
      <alignment horizontal="right" vertical="center" shrinkToFit="1"/>
      <protection locked="0"/>
    </xf>
    <xf numFmtId="0" fontId="0" fillId="0" borderId="0" xfId="0" applyBorder="1" applyAlignment="1" applyProtection="1">
      <alignment horizontal="right" vertical="center" shrinkToFit="1"/>
      <protection locked="0"/>
    </xf>
    <xf numFmtId="0" fontId="2" fillId="0" borderId="6" xfId="0" applyFont="1" applyBorder="1" applyAlignment="1" applyProtection="1">
      <alignment vertical="center" shrinkToFit="1"/>
      <protection locked="0"/>
    </xf>
    <xf numFmtId="0" fontId="2" fillId="0" borderId="39" xfId="0" applyFont="1" applyBorder="1" applyAlignment="1" applyProtection="1">
      <alignment horizontal="center" vertical="center" shrinkToFit="1"/>
    </xf>
    <xf numFmtId="0" fontId="2" fillId="0" borderId="53" xfId="0" applyFont="1" applyBorder="1" applyAlignment="1" applyProtection="1">
      <alignment horizontal="right" vertical="center" shrinkToFit="1"/>
      <protection locked="0"/>
    </xf>
    <xf numFmtId="0" fontId="2" fillId="0" borderId="40" xfId="0" applyFont="1" applyBorder="1" applyAlignment="1" applyProtection="1">
      <alignment horizontal="center" vertical="center" shrinkToFit="1"/>
      <protection locked="0"/>
    </xf>
    <xf numFmtId="0" fontId="2" fillId="0" borderId="70" xfId="0" applyFont="1"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2" fillId="0" borderId="55" xfId="0" applyFont="1"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2" fillId="0" borderId="56" xfId="0" applyFont="1" applyBorder="1" applyAlignment="1" applyProtection="1">
      <alignment horizontal="center" vertical="center" shrinkToFit="1"/>
      <protection locked="0"/>
    </xf>
    <xf numFmtId="0" fontId="2" fillId="0" borderId="57" xfId="0" applyFont="1"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2" fillId="0" borderId="72"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58" xfId="0" applyFont="1" applyBorder="1" applyAlignment="1" applyProtection="1">
      <alignment horizontal="center" vertical="center" shrinkToFit="1"/>
      <protection locked="0"/>
    </xf>
    <xf numFmtId="38" fontId="2" fillId="0" borderId="76" xfId="1" applyFont="1" applyBorder="1" applyAlignment="1" applyProtection="1">
      <alignment horizontal="center" vertical="center" shrinkToFit="1"/>
      <protection locked="0"/>
    </xf>
    <xf numFmtId="38" fontId="2" fillId="0" borderId="73" xfId="1" applyFont="1" applyBorder="1" applyAlignment="1" applyProtection="1">
      <alignment horizontal="center" vertical="center" wrapText="1" shrinkToFit="1"/>
      <protection locked="0"/>
    </xf>
    <xf numFmtId="38" fontId="7" fillId="0" borderId="77" xfId="1" applyFont="1" applyBorder="1" applyAlignment="1" applyProtection="1">
      <alignment horizontal="center" vertical="center" wrapText="1" shrinkToFit="1"/>
      <protection locked="0"/>
    </xf>
    <xf numFmtId="38" fontId="2" fillId="0" borderId="77" xfId="1" applyFont="1" applyBorder="1" applyAlignment="1" applyProtection="1">
      <alignment horizontal="center" vertical="center" wrapText="1" shrinkToFit="1"/>
      <protection locked="0"/>
    </xf>
    <xf numFmtId="38" fontId="2" fillId="0" borderId="79" xfId="1" applyFont="1" applyBorder="1" applyAlignment="1" applyProtection="1">
      <alignment horizontal="right" vertical="center" shrinkToFit="1"/>
      <protection locked="0"/>
    </xf>
    <xf numFmtId="38" fontId="2" fillId="0" borderId="81" xfId="1" applyFont="1" applyBorder="1" applyAlignment="1" applyProtection="1">
      <alignment horizontal="right" vertical="center" shrinkToFit="1"/>
      <protection locked="0"/>
    </xf>
    <xf numFmtId="38" fontId="2" fillId="0" borderId="57" xfId="1" applyFont="1" applyBorder="1" applyAlignment="1" applyProtection="1">
      <alignment horizontal="right" vertical="center" shrinkToFit="1"/>
      <protection locked="0"/>
    </xf>
    <xf numFmtId="0" fontId="2" fillId="0" borderId="5" xfId="0" applyFont="1" applyBorder="1" applyAlignment="1" applyProtection="1">
      <alignment horizontal="right" vertical="center"/>
      <protection locked="0"/>
    </xf>
    <xf numFmtId="0" fontId="2" fillId="0" borderId="41" xfId="0" applyFont="1" applyBorder="1" applyAlignment="1" applyProtection="1">
      <alignment horizontal="center" vertical="center" shrinkToFit="1"/>
      <protection locked="0"/>
    </xf>
    <xf numFmtId="0" fontId="2" fillId="0" borderId="0" xfId="0" applyFont="1" applyAlignment="1" applyProtection="1">
      <alignment vertical="center" wrapText="1"/>
      <protection locked="0"/>
    </xf>
    <xf numFmtId="0" fontId="2" fillId="0" borderId="7" xfId="0" applyFont="1" applyBorder="1" applyAlignment="1" applyProtection="1">
      <alignment horizontal="right" vertical="center"/>
      <protection locked="0"/>
    </xf>
    <xf numFmtId="38" fontId="2" fillId="0" borderId="0" xfId="1" applyFont="1" applyBorder="1" applyAlignment="1" applyProtection="1">
      <alignment horizontal="right" vertical="center" shrinkToFit="1"/>
    </xf>
    <xf numFmtId="38" fontId="2" fillId="0" borderId="78" xfId="1" applyFont="1" applyBorder="1" applyAlignment="1" applyProtection="1">
      <alignment horizontal="right" vertical="center" shrinkToFit="1"/>
    </xf>
    <xf numFmtId="38" fontId="2" fillId="0" borderId="80" xfId="1" applyFont="1" applyBorder="1" applyAlignment="1" applyProtection="1">
      <alignment horizontal="right" vertical="center" shrinkToFit="1"/>
    </xf>
    <xf numFmtId="38" fontId="2" fillId="0" borderId="82" xfId="1" applyFont="1" applyBorder="1" applyAlignment="1" applyProtection="1">
      <alignment horizontal="right" vertical="center" shrinkToFit="1"/>
    </xf>
    <xf numFmtId="0" fontId="0" fillId="0" borderId="79" xfId="0" applyBorder="1" applyAlignment="1" applyProtection="1">
      <alignment horizontal="right" vertical="center" shrinkToFit="1"/>
      <protection locked="0"/>
    </xf>
    <xf numFmtId="0" fontId="0" fillId="0" borderId="81" xfId="0" applyBorder="1" applyAlignment="1" applyProtection="1">
      <alignment horizontal="right" vertical="center" shrinkToFit="1"/>
      <protection locked="0"/>
    </xf>
    <xf numFmtId="0" fontId="0" fillId="0" borderId="57" xfId="0" applyBorder="1" applyAlignment="1" applyProtection="1">
      <alignment horizontal="right" vertical="center" shrinkToFit="1"/>
      <protection locked="0"/>
    </xf>
    <xf numFmtId="0" fontId="0" fillId="0" borderId="0" xfId="0" applyAlignment="1">
      <alignment vertical="center" textRotation="180"/>
    </xf>
    <xf numFmtId="0" fontId="2" fillId="0" borderId="0" xfId="0" applyFont="1" applyBorder="1" applyAlignment="1" applyProtection="1">
      <alignment horizontal="right" vertical="center"/>
      <protection locked="0"/>
    </xf>
    <xf numFmtId="49" fontId="2" fillId="0" borderId="9" xfId="1" applyNumberFormat="1" applyFont="1" applyBorder="1" applyAlignment="1" applyProtection="1">
      <alignment vertical="top"/>
      <protection locked="0"/>
    </xf>
    <xf numFmtId="0" fontId="0" fillId="0" borderId="9" xfId="0" applyBorder="1" applyAlignment="1">
      <alignment vertical="top"/>
    </xf>
    <xf numFmtId="0" fontId="0" fillId="0" borderId="9" xfId="0" applyBorder="1" applyAlignment="1"/>
    <xf numFmtId="0" fontId="0" fillId="0" borderId="0" xfId="0" applyAlignment="1">
      <alignment vertical="top"/>
    </xf>
    <xf numFmtId="0" fontId="0" fillId="0" borderId="0" xfId="0" applyAlignment="1"/>
    <xf numFmtId="38" fontId="2" fillId="0" borderId="0" xfId="1" applyFont="1" applyBorder="1" applyAlignment="1" applyProtection="1">
      <alignment horizontal="right"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horizontal="right" vertical="center"/>
      <protection locked="0"/>
    </xf>
    <xf numFmtId="0" fontId="0" fillId="0" borderId="6" xfId="0" applyBorder="1" applyAlignment="1" applyProtection="1">
      <alignment vertical="center"/>
      <protection locked="0"/>
    </xf>
    <xf numFmtId="38" fontId="2" fillId="0" borderId="0" xfId="1" applyFont="1" applyAlignment="1" applyProtection="1">
      <alignment vertical="center" textRotation="180"/>
      <protection locked="0"/>
    </xf>
    <xf numFmtId="38" fontId="2" fillId="0" borderId="6" xfId="1" applyFont="1" applyBorder="1" applyAlignment="1" applyProtection="1">
      <alignment horizontal="right" vertical="center" shrinkToFit="1"/>
      <protection locked="0"/>
    </xf>
    <xf numFmtId="38" fontId="2" fillId="0" borderId="6" xfId="1" applyFont="1" applyBorder="1" applyAlignment="1" applyProtection="1">
      <alignment vertical="center"/>
      <protection locked="0"/>
    </xf>
    <xf numFmtId="0" fontId="0" fillId="0" borderId="0" xfId="0" applyBorder="1" applyAlignment="1" applyProtection="1">
      <alignment vertical="center"/>
      <protection locked="0"/>
    </xf>
    <xf numFmtId="38" fontId="2" fillId="0" borderId="10" xfId="1" applyFont="1" applyBorder="1" applyAlignment="1" applyProtection="1">
      <alignment horizontal="center" vertical="center" shrinkToFit="1"/>
      <protection locked="0"/>
    </xf>
    <xf numFmtId="38" fontId="2" fillId="0" borderId="51" xfId="1" applyFont="1" applyBorder="1" applyAlignment="1" applyProtection="1">
      <alignment horizontal="center" vertical="center" shrinkToFit="1"/>
      <protection locked="0"/>
    </xf>
    <xf numFmtId="38" fontId="2" fillId="0" borderId="26" xfId="1" applyFont="1" applyBorder="1" applyAlignment="1" applyProtection="1">
      <alignment horizontal="center" vertical="center" shrinkToFit="1"/>
      <protection locked="0"/>
    </xf>
    <xf numFmtId="38" fontId="2" fillId="0" borderId="4" xfId="1" applyFont="1" applyBorder="1" applyAlignment="1" applyProtection="1">
      <alignment horizontal="center" vertical="center" shrinkToFit="1"/>
      <protection locked="0"/>
    </xf>
    <xf numFmtId="38" fontId="2" fillId="0" borderId="5" xfId="1" applyFont="1" applyBorder="1" applyAlignment="1" applyProtection="1">
      <alignment horizontal="right" vertical="center" shrinkToFit="1"/>
      <protection locked="0"/>
    </xf>
    <xf numFmtId="38" fontId="2" fillId="0" borderId="0" xfId="1" applyFont="1" applyBorder="1" applyAlignment="1" applyProtection="1">
      <alignment horizontal="right" vertical="center" shrinkToFit="1"/>
    </xf>
    <xf numFmtId="38" fontId="2" fillId="0" borderId="7" xfId="1" applyFont="1" applyBorder="1" applyAlignment="1" applyProtection="1">
      <alignment horizontal="right" vertical="center" shrinkToFit="1"/>
      <protection locked="0"/>
    </xf>
    <xf numFmtId="38" fontId="2" fillId="0" borderId="6" xfId="1" applyFont="1" applyBorder="1" applyAlignment="1" applyProtection="1">
      <alignment horizontal="right" vertical="center" shrinkToFit="1"/>
    </xf>
    <xf numFmtId="0" fontId="0" fillId="0" borderId="10" xfId="0" applyBorder="1" applyAlignment="1" applyProtection="1">
      <alignment horizontal="center" vertical="center" shrinkToFit="1"/>
      <protection locked="0"/>
    </xf>
    <xf numFmtId="38" fontId="2" fillId="0" borderId="0" xfId="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horizontal="right" vertical="center" shrinkToFit="1"/>
      <protection locked="0"/>
    </xf>
    <xf numFmtId="38" fontId="2" fillId="0" borderId="6" xfId="1" applyFont="1" applyBorder="1" applyAlignment="1" applyProtection="1">
      <alignment vertical="center"/>
      <protection locked="0"/>
    </xf>
    <xf numFmtId="38" fontId="2" fillId="0" borderId="5" xfId="1" applyFont="1" applyBorder="1" applyAlignment="1" applyProtection="1">
      <alignment horizontal="right" vertical="center" shrinkToFit="1"/>
      <protection locked="0"/>
    </xf>
    <xf numFmtId="38" fontId="2" fillId="0" borderId="7" xfId="1" applyFont="1" applyBorder="1" applyAlignment="1" applyProtection="1">
      <alignment horizontal="right" vertical="center" shrinkToFit="1"/>
      <protection locked="0"/>
    </xf>
    <xf numFmtId="38" fontId="2" fillId="0" borderId="0" xfId="1" applyFont="1" applyBorder="1" applyAlignment="1" applyProtection="1">
      <alignment horizontal="right" vertical="center" shrinkToFit="1"/>
    </xf>
    <xf numFmtId="38" fontId="2" fillId="0" borderId="0"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0" fontId="2" fillId="0" borderId="0" xfId="0" applyFont="1" applyBorder="1" applyAlignment="1" applyProtection="1">
      <alignment horizontal="right" vertical="center" shrinkToFit="1"/>
      <protection locked="0"/>
    </xf>
    <xf numFmtId="38" fontId="2" fillId="0" borderId="0" xfId="1"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horizontal="right" vertical="center"/>
      <protection locked="0"/>
    </xf>
    <xf numFmtId="38" fontId="2" fillId="0" borderId="9" xfId="1" applyFont="1" applyBorder="1" applyAlignment="1" applyProtection="1">
      <alignment horizontal="right" vertical="center"/>
      <protection locked="0"/>
    </xf>
    <xf numFmtId="38" fontId="2" fillId="0" borderId="14" xfId="1" applyFont="1" applyBorder="1" applyAlignment="1" applyProtection="1">
      <alignment horizontal="center" vertical="center"/>
      <protection locked="0"/>
    </xf>
    <xf numFmtId="38" fontId="2" fillId="0" borderId="15" xfId="1" applyFont="1" applyBorder="1" applyAlignment="1" applyProtection="1">
      <alignment horizontal="center" vertical="center"/>
      <protection locked="0"/>
    </xf>
    <xf numFmtId="38" fontId="2" fillId="0" borderId="6" xfId="1" applyFont="1" applyBorder="1" applyAlignment="1" applyProtection="1">
      <alignment vertical="center"/>
      <protection locked="0"/>
    </xf>
    <xf numFmtId="38" fontId="2" fillId="0" borderId="8" xfId="1" applyFont="1" applyBorder="1" applyAlignment="1" applyProtection="1">
      <alignment vertical="center"/>
    </xf>
    <xf numFmtId="38" fontId="2" fillId="0" borderId="6" xfId="1" applyFont="1" applyBorder="1" applyAlignment="1" applyProtection="1">
      <alignment vertical="center"/>
    </xf>
    <xf numFmtId="0" fontId="2" fillId="0" borderId="6" xfId="0" applyFont="1" applyBorder="1" applyAlignment="1" applyProtection="1">
      <alignment horizontal="right" vertical="center" wrapText="1"/>
      <protection locked="0"/>
    </xf>
    <xf numFmtId="38" fontId="2" fillId="0" borderId="10" xfId="1" applyFont="1" applyBorder="1" applyAlignment="1" applyProtection="1">
      <alignment horizontal="center" vertical="center"/>
      <protection locked="0"/>
    </xf>
    <xf numFmtId="38" fontId="2" fillId="0" borderId="5" xfId="1" applyFont="1" applyBorder="1" applyAlignment="1" applyProtection="1">
      <alignment horizontal="right" vertical="center"/>
      <protection locked="0"/>
    </xf>
    <xf numFmtId="38" fontId="2" fillId="0" borderId="7" xfId="1" applyFont="1" applyBorder="1" applyAlignment="1" applyProtection="1">
      <alignment horizontal="right" vertical="center"/>
      <protection locked="0"/>
    </xf>
    <xf numFmtId="38" fontId="2" fillId="0" borderId="9" xfId="1" applyFont="1" applyBorder="1" applyAlignment="1" applyProtection="1">
      <alignment vertical="center"/>
      <protection locked="0"/>
    </xf>
    <xf numFmtId="38" fontId="2" fillId="0" borderId="17" xfId="1" applyFont="1" applyBorder="1" applyAlignment="1" applyProtection="1">
      <alignment horizontal="right" vertical="center"/>
    </xf>
    <xf numFmtId="38" fontId="2" fillId="0" borderId="4" xfId="1" applyFont="1" applyBorder="1" applyAlignment="1" applyProtection="1">
      <alignment horizontal="right" vertical="center"/>
    </xf>
    <xf numFmtId="186" fontId="2" fillId="0" borderId="0" xfId="0" quotePrefix="1" applyNumberFormat="1" applyFont="1" applyFill="1" applyBorder="1" applyAlignment="1" applyProtection="1">
      <alignment horizontal="right" vertical="center"/>
      <protection locked="0"/>
    </xf>
    <xf numFmtId="38" fontId="2" fillId="0" borderId="8" xfId="1" applyFont="1" applyBorder="1" applyAlignment="1" applyProtection="1">
      <alignment horizontal="right" vertical="center"/>
    </xf>
    <xf numFmtId="186" fontId="2" fillId="0" borderId="6" xfId="0" quotePrefix="1" applyNumberFormat="1" applyFont="1" applyFill="1" applyBorder="1" applyAlignment="1" applyProtection="1">
      <alignment horizontal="right" vertical="center"/>
      <protection locked="0"/>
    </xf>
    <xf numFmtId="38" fontId="2" fillId="0" borderId="19" xfId="1" applyFont="1" applyBorder="1" applyAlignment="1" applyProtection="1">
      <alignment horizontal="right" vertical="center"/>
    </xf>
    <xf numFmtId="38" fontId="2" fillId="0" borderId="0" xfId="1" applyFont="1" applyBorder="1" applyAlignment="1" applyProtection="1">
      <alignment horizontal="right" vertical="center"/>
    </xf>
    <xf numFmtId="0" fontId="0" fillId="0" borderId="9" xfId="0" applyBorder="1" applyAlignment="1">
      <alignment vertical="center"/>
    </xf>
    <xf numFmtId="0" fontId="0" fillId="0" borderId="9" xfId="0" applyBorder="1" applyAlignment="1">
      <alignment horizontal="right" vertical="center"/>
    </xf>
    <xf numFmtId="0" fontId="0" fillId="0" borderId="0" xfId="0" applyBorder="1" applyAlignment="1">
      <alignment vertical="center"/>
    </xf>
    <xf numFmtId="0" fontId="0" fillId="0" borderId="0" xfId="0" applyBorder="1" applyAlignment="1">
      <alignment horizontal="right" vertical="center" shrinkToFit="1"/>
    </xf>
    <xf numFmtId="0" fontId="2" fillId="0" borderId="0" xfId="0" applyFont="1" applyBorder="1" applyAlignment="1" applyProtection="1">
      <alignment horizontal="right" vertical="center"/>
      <protection locked="0"/>
    </xf>
    <xf numFmtId="38" fontId="2" fillId="0" borderId="0" xfId="1" applyFont="1" applyAlignment="1" applyProtection="1">
      <alignment vertical="center"/>
      <protection locked="0"/>
    </xf>
    <xf numFmtId="0" fontId="2" fillId="0" borderId="0" xfId="0" applyFont="1" applyAlignment="1" applyProtection="1">
      <alignment horizontal="right" vertical="center"/>
      <protection locked="0"/>
    </xf>
    <xf numFmtId="0" fontId="0" fillId="0" borderId="0" xfId="0" applyAlignment="1">
      <alignment vertical="center" wrapText="1"/>
    </xf>
    <xf numFmtId="38" fontId="2" fillId="0" borderId="0" xfId="1" applyFont="1" applyBorder="1" applyAlignment="1" applyProtection="1">
      <alignment horizontal="right" vertical="center"/>
      <protection locked="0"/>
    </xf>
    <xf numFmtId="38" fontId="2" fillId="0" borderId="5" xfId="1" applyFont="1" applyBorder="1" applyAlignment="1" applyProtection="1">
      <alignment horizontal="right" vertical="center" shrinkToFit="1"/>
      <protection locked="0"/>
    </xf>
    <xf numFmtId="38" fontId="2" fillId="0" borderId="7" xfId="1" applyFont="1" applyBorder="1" applyAlignment="1" applyProtection="1">
      <alignment horizontal="right" vertical="center" shrinkToFit="1"/>
      <protection locked="0"/>
    </xf>
    <xf numFmtId="38" fontId="2" fillId="0" borderId="0" xfId="1" applyFont="1" applyBorder="1" applyAlignment="1" applyProtection="1">
      <alignment horizontal="right" vertical="center" shrinkToFit="1"/>
      <protection locked="0"/>
    </xf>
    <xf numFmtId="38" fontId="2" fillId="0" borderId="5" xfId="1" applyFont="1" applyBorder="1" applyAlignment="1" applyProtection="1">
      <alignment horizontal="center" vertical="center"/>
      <protection locked="0"/>
    </xf>
    <xf numFmtId="178" fontId="11" fillId="0" borderId="0" xfId="1" applyNumberFormat="1" applyFont="1" applyFill="1" applyBorder="1" applyAlignment="1" applyProtection="1">
      <alignment vertical="center"/>
      <protection locked="0"/>
    </xf>
    <xf numFmtId="178" fontId="11" fillId="0" borderId="0" xfId="1" applyNumberFormat="1" applyFont="1" applyFill="1" applyBorder="1" applyAlignment="1" applyProtection="1">
      <alignment horizontal="right" vertical="center"/>
      <protection locked="0"/>
    </xf>
    <xf numFmtId="178" fontId="11" fillId="0" borderId="0" xfId="1" applyNumberFormat="1" applyFont="1" applyFill="1" applyBorder="1" applyAlignment="1" applyProtection="1">
      <alignment horizontal="right" vertical="center"/>
    </xf>
    <xf numFmtId="178" fontId="2" fillId="0" borderId="4" xfId="1" applyNumberFormat="1" applyFont="1" applyFill="1" applyBorder="1" applyAlignment="1" applyProtection="1">
      <alignment vertical="center"/>
      <protection locked="0"/>
    </xf>
    <xf numFmtId="178" fontId="2" fillId="0" borderId="0" xfId="1" applyNumberFormat="1" applyFont="1" applyFill="1" applyBorder="1" applyAlignment="1" applyProtection="1">
      <alignment vertical="center"/>
      <protection locked="0"/>
    </xf>
    <xf numFmtId="178" fontId="2" fillId="0" borderId="0" xfId="1" applyNumberFormat="1" applyFont="1" applyFill="1" applyBorder="1" applyAlignment="1" applyProtection="1">
      <alignment horizontal="right" vertical="center"/>
    </xf>
    <xf numFmtId="178" fontId="2" fillId="0" borderId="0" xfId="1" applyNumberFormat="1" applyFont="1" applyAlignment="1" applyProtection="1">
      <alignment horizontal="right" vertical="center"/>
      <protection locked="0"/>
    </xf>
    <xf numFmtId="178" fontId="2" fillId="0" borderId="6" xfId="1" applyNumberFormat="1" applyFont="1" applyFill="1" applyBorder="1" applyAlignment="1" applyProtection="1">
      <alignment horizontal="right" vertical="center"/>
    </xf>
    <xf numFmtId="178" fontId="18" fillId="0" borderId="0" xfId="1" applyNumberFormat="1" applyFont="1" applyFill="1" applyBorder="1" applyAlignment="1" applyProtection="1">
      <alignment horizontal="right" vertical="center" shrinkToFit="1"/>
      <protection locked="0"/>
    </xf>
    <xf numFmtId="178" fontId="19" fillId="0" borderId="0" xfId="1" applyNumberFormat="1" applyFont="1" applyFill="1" applyBorder="1" applyAlignment="1" applyProtection="1">
      <alignment horizontal="right" vertical="center" shrinkToFit="1"/>
      <protection locked="0"/>
    </xf>
    <xf numFmtId="178" fontId="19" fillId="0" borderId="4" xfId="1" applyNumberFormat="1" applyFont="1" applyFill="1" applyBorder="1" applyAlignment="1" applyProtection="1">
      <alignment horizontal="right" vertical="center" shrinkToFit="1"/>
      <protection locked="0"/>
    </xf>
    <xf numFmtId="178" fontId="19" fillId="0" borderId="8" xfId="1" applyNumberFormat="1" applyFont="1" applyFill="1" applyBorder="1" applyAlignment="1" applyProtection="1">
      <alignment horizontal="right" vertical="center" shrinkToFit="1"/>
      <protection locked="0"/>
    </xf>
    <xf numFmtId="178" fontId="19" fillId="0" borderId="6" xfId="1" applyNumberFormat="1" applyFont="1" applyFill="1" applyBorder="1" applyAlignment="1" applyProtection="1">
      <alignment horizontal="right" vertical="center" shrinkToFit="1"/>
      <protection locked="0"/>
    </xf>
    <xf numFmtId="178" fontId="2" fillId="0" borderId="6" xfId="1" applyNumberFormat="1" applyFont="1" applyFill="1" applyBorder="1" applyAlignment="1" applyProtection="1">
      <alignment horizontal="right" vertical="center"/>
      <protection locked="0"/>
    </xf>
    <xf numFmtId="178" fontId="18" fillId="0" borderId="0" xfId="1" applyNumberFormat="1" applyFont="1" applyFill="1" applyBorder="1" applyAlignment="1" applyProtection="1">
      <alignment horizontal="right" vertical="center" shrinkToFit="1"/>
    </xf>
    <xf numFmtId="178" fontId="19" fillId="0" borderId="0" xfId="1" applyNumberFormat="1" applyFont="1" applyFill="1" applyBorder="1" applyAlignment="1" applyProtection="1">
      <alignment horizontal="right" vertical="center" shrinkToFit="1"/>
    </xf>
    <xf numFmtId="178" fontId="19" fillId="0" borderId="6" xfId="1" applyNumberFormat="1" applyFont="1" applyFill="1" applyBorder="1" applyAlignment="1" applyProtection="1">
      <alignment horizontal="right" vertical="center" shrinkToFit="1"/>
    </xf>
    <xf numFmtId="178" fontId="18" fillId="0" borderId="4" xfId="1" applyNumberFormat="1" applyFont="1" applyFill="1" applyBorder="1" applyAlignment="1" applyProtection="1">
      <alignment horizontal="right" vertical="center" shrinkToFit="1"/>
    </xf>
    <xf numFmtId="0" fontId="2" fillId="0" borderId="9" xfId="0" applyFont="1" applyBorder="1" applyAlignment="1" applyProtection="1">
      <alignment horizontal="right" vertical="center" shrinkToFit="1"/>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38" fontId="2" fillId="0" borderId="0" xfId="1"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38" fontId="2" fillId="0" borderId="0" xfId="1" applyFont="1" applyAlignment="1" applyProtection="1">
      <alignment horizontal="right" vertical="center"/>
      <protection locked="0"/>
    </xf>
    <xf numFmtId="0" fontId="2" fillId="0" borderId="10" xfId="0" applyFont="1" applyBorder="1" applyAlignment="1" applyProtection="1">
      <alignment horizontal="center" vertical="center"/>
      <protection locked="0"/>
    </xf>
    <xf numFmtId="38" fontId="2" fillId="0" borderId="0" xfId="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horizontal="right" vertical="center"/>
      <protection locked="0"/>
    </xf>
    <xf numFmtId="38" fontId="2" fillId="0" borderId="14" xfId="1" applyFont="1" applyBorder="1" applyAlignment="1" applyProtection="1">
      <alignment horizontal="center" vertical="center"/>
      <protection locked="0"/>
    </xf>
    <xf numFmtId="38" fontId="2" fillId="0" borderId="12" xfId="1" applyFont="1" applyBorder="1" applyAlignment="1" applyProtection="1">
      <alignment horizontal="center" vertical="center"/>
      <protection locked="0"/>
    </xf>
    <xf numFmtId="38" fontId="2" fillId="0" borderId="11" xfId="1" applyFont="1" applyBorder="1" applyAlignment="1" applyProtection="1">
      <alignment horizontal="center" vertical="center"/>
      <protection locked="0"/>
    </xf>
    <xf numFmtId="38" fontId="2" fillId="0" borderId="6" xfId="1" applyFont="1" applyBorder="1" applyAlignment="1" applyProtection="1">
      <alignment vertical="center"/>
      <protection locked="0"/>
    </xf>
    <xf numFmtId="0" fontId="2" fillId="0" borderId="6" xfId="0" applyFont="1" applyBorder="1" applyAlignment="1" applyProtection="1">
      <alignment vertical="center"/>
      <protection locked="0"/>
    </xf>
    <xf numFmtId="38" fontId="2" fillId="0" borderId="5" xfId="1" applyFont="1" applyBorder="1" applyAlignment="1" applyProtection="1">
      <alignment horizontal="right" vertical="center"/>
      <protection locked="0"/>
    </xf>
    <xf numFmtId="38" fontId="2" fillId="0" borderId="7" xfId="1" applyFont="1" applyBorder="1" applyAlignment="1" applyProtection="1">
      <alignment horizontal="right" vertical="center"/>
      <protection locked="0"/>
    </xf>
    <xf numFmtId="38" fontId="2" fillId="0" borderId="0" xfId="1" applyFont="1" applyBorder="1" applyAlignment="1" applyProtection="1">
      <alignment horizontal="right" vertical="center"/>
    </xf>
    <xf numFmtId="38" fontId="2" fillId="0" borderId="12" xfId="1" applyFont="1" applyBorder="1" applyAlignment="1" applyProtection="1">
      <alignment horizontal="right" vertical="center"/>
      <protection locked="0"/>
    </xf>
    <xf numFmtId="38" fontId="2" fillId="0" borderId="0" xfId="1" applyFont="1" applyBorder="1" applyAlignment="1" applyProtection="1">
      <alignment horizontal="right" vertical="center"/>
      <protection locked="0"/>
    </xf>
    <xf numFmtId="38" fontId="2" fillId="0" borderId="5" xfId="1" applyFont="1" applyBorder="1" applyAlignment="1" applyProtection="1">
      <alignment horizontal="right" vertical="center"/>
      <protection locked="0"/>
    </xf>
    <xf numFmtId="192" fontId="2" fillId="0" borderId="6" xfId="0" applyNumberFormat="1" applyFont="1" applyBorder="1" applyAlignment="1" applyProtection="1">
      <alignment horizontal="right" vertical="center"/>
      <protection locked="0"/>
    </xf>
    <xf numFmtId="38" fontId="2" fillId="0" borderId="6" xfId="1" applyNumberFormat="1" applyFont="1" applyBorder="1" applyAlignment="1" applyProtection="1">
      <alignment vertical="center"/>
      <protection locked="0"/>
    </xf>
    <xf numFmtId="38" fontId="2" fillId="0" borderId="5" xfId="1" applyFont="1" applyBorder="1" applyAlignment="1" applyProtection="1">
      <alignment horizontal="right" vertical="center"/>
    </xf>
    <xf numFmtId="38" fontId="2" fillId="0" borderId="7" xfId="1" applyFont="1" applyBorder="1" applyAlignment="1" applyProtection="1">
      <alignment horizontal="right" vertical="center"/>
    </xf>
    <xf numFmtId="38" fontId="2" fillId="0" borderId="2" xfId="1" applyFont="1" applyBorder="1" applyAlignment="1" applyProtection="1">
      <alignment horizontal="center" vertical="center"/>
    </xf>
    <xf numFmtId="0" fontId="2" fillId="0" borderId="5" xfId="0" applyFont="1" applyBorder="1" applyAlignment="1" applyProtection="1">
      <alignment horizontal="right" vertical="center"/>
    </xf>
    <xf numFmtId="0" fontId="2" fillId="0" borderId="7" xfId="0" applyFont="1" applyBorder="1" applyAlignment="1" applyProtection="1">
      <alignment horizontal="right" vertical="center"/>
    </xf>
    <xf numFmtId="38" fontId="2" fillId="0" borderId="0"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38" fontId="2" fillId="0" borderId="6" xfId="1" applyFont="1" applyBorder="1" applyAlignment="1" applyProtection="1">
      <alignment horizontal="right" vertical="center" shrinkToFit="1"/>
    </xf>
    <xf numFmtId="38" fontId="2" fillId="0" borderId="0" xfId="1"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38" fontId="2" fillId="0" borderId="0" xfId="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6" xfId="1" applyFont="1" applyBorder="1" applyAlignment="1" applyProtection="1">
      <alignment horizontal="right" vertical="center"/>
      <protection locked="0"/>
    </xf>
    <xf numFmtId="38" fontId="2" fillId="0" borderId="3" xfId="1" applyFont="1" applyBorder="1" applyAlignment="1" applyProtection="1">
      <alignment horizontal="center" vertical="center"/>
      <protection locked="0"/>
    </xf>
    <xf numFmtId="38" fontId="2" fillId="0" borderId="11" xfId="1" applyFont="1" applyBorder="1" applyAlignment="1" applyProtection="1">
      <alignment horizontal="center" vertical="center"/>
      <protection locked="0"/>
    </xf>
    <xf numFmtId="38" fontId="2" fillId="0" borderId="5" xfId="1" applyFont="1" applyBorder="1" applyAlignment="1" applyProtection="1">
      <alignment horizontal="right" vertical="center"/>
      <protection locked="0"/>
    </xf>
    <xf numFmtId="38" fontId="2" fillId="0" borderId="7" xfId="1" applyFont="1" applyBorder="1" applyAlignment="1" applyProtection="1">
      <alignment horizontal="right" vertical="center"/>
      <protection locked="0"/>
    </xf>
    <xf numFmtId="38" fontId="2" fillId="0" borderId="0" xfId="1" applyFont="1" applyBorder="1" applyAlignment="1" applyProtection="1">
      <alignment horizontal="right" vertical="center" shrinkToFit="1"/>
      <protection locked="0"/>
    </xf>
    <xf numFmtId="38" fontId="2" fillId="0" borderId="0" xfId="1" applyFont="1" applyBorder="1" applyAlignment="1" applyProtection="1">
      <alignment horizontal="right" vertical="center"/>
    </xf>
    <xf numFmtId="38" fontId="2" fillId="0" borderId="11" xfId="1" applyFont="1" applyBorder="1" applyAlignment="1" applyProtection="1">
      <alignment horizontal="center" vertical="center" wrapText="1"/>
      <protection locked="0"/>
    </xf>
    <xf numFmtId="38" fontId="2" fillId="0" borderId="4" xfId="1" applyFont="1" applyBorder="1" applyAlignment="1" applyProtection="1">
      <alignment vertical="center"/>
      <protection locked="0"/>
    </xf>
    <xf numFmtId="38" fontId="2" fillId="0" borderId="8" xfId="1" applyFont="1" applyBorder="1" applyAlignment="1" applyProtection="1">
      <alignment vertical="center"/>
      <protection locked="0"/>
    </xf>
    <xf numFmtId="38" fontId="2" fillId="0" borderId="0" xfId="1" applyFont="1" applyBorder="1" applyAlignment="1" applyProtection="1">
      <alignment horizontal="right" vertical="center"/>
      <protection locked="0"/>
    </xf>
    <xf numFmtId="38" fontId="2" fillId="0" borderId="6" xfId="1" applyFont="1" applyBorder="1" applyAlignment="1" applyProtection="1">
      <alignment horizontal="right" vertical="center"/>
      <protection locked="0"/>
    </xf>
    <xf numFmtId="38" fontId="2" fillId="0" borderId="4" xfId="1" applyFont="1" applyBorder="1" applyAlignment="1" applyProtection="1">
      <alignment horizontal="right" vertical="center"/>
    </xf>
    <xf numFmtId="38" fontId="2" fillId="0" borderId="0" xfId="1" applyFont="1" applyBorder="1" applyAlignment="1" applyProtection="1">
      <alignment horizontal="right" vertical="center"/>
    </xf>
    <xf numFmtId="38" fontId="2" fillId="0" borderId="8" xfId="1" applyFont="1" applyBorder="1" applyAlignment="1" applyProtection="1">
      <alignment horizontal="right" vertical="center"/>
    </xf>
    <xf numFmtId="0" fontId="4" fillId="0" borderId="16" xfId="0" applyFont="1" applyBorder="1" applyAlignment="1" applyProtection="1">
      <alignment horizontal="right" vertical="center"/>
      <protection locked="0"/>
    </xf>
    <xf numFmtId="0" fontId="2" fillId="0" borderId="16" xfId="0" applyFont="1" applyBorder="1" applyAlignment="1" applyProtection="1">
      <alignment horizontal="right" vertical="center"/>
      <protection locked="0"/>
    </xf>
    <xf numFmtId="0" fontId="2" fillId="0" borderId="9" xfId="0" applyFont="1" applyBorder="1" applyAlignment="1" applyProtection="1">
      <alignment horizontal="right" vertical="center" shrinkToFit="1"/>
      <protection locked="0"/>
    </xf>
    <xf numFmtId="0" fontId="2" fillId="0" borderId="0" xfId="0" applyFont="1" applyAlignment="1" applyProtection="1">
      <alignment horizontal="left" vertical="center"/>
    </xf>
    <xf numFmtId="0" fontId="2" fillId="0" borderId="1" xfId="0"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horizontal="right" vertical="center" shrinkToFit="1"/>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0" fontId="2" fillId="0" borderId="10" xfId="0" applyFont="1" applyBorder="1" applyAlignment="1" applyProtection="1">
      <alignment vertical="center"/>
      <protection locked="0"/>
    </xf>
    <xf numFmtId="0" fontId="2" fillId="0" borderId="1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0" fillId="0" borderId="0" xfId="0" applyAlignment="1">
      <alignment horizontal="right" vertical="center" shrinkToFit="1"/>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38" fontId="2" fillId="0" borderId="0" xfId="1"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0" xfId="0"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pplyProtection="1">
      <alignment horizontal="right" vertical="center"/>
      <protection locked="0"/>
    </xf>
    <xf numFmtId="38" fontId="2" fillId="0" borderId="4" xfId="1" applyFont="1"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0" fillId="0" borderId="6" xfId="0" applyBorder="1" applyAlignment="1" applyProtection="1">
      <alignment horizontal="right" vertical="center"/>
      <protection locked="0"/>
    </xf>
    <xf numFmtId="38" fontId="2" fillId="0" borderId="8" xfId="1" applyFont="1" applyBorder="1" applyAlignment="1" applyProtection="1">
      <alignment horizontal="center" vertical="center"/>
    </xf>
    <xf numFmtId="0" fontId="0" fillId="0" borderId="6" xfId="0" applyBorder="1" applyAlignment="1" applyProtection="1">
      <alignment horizontal="center" vertical="center"/>
    </xf>
    <xf numFmtId="38" fontId="2" fillId="0" borderId="2" xfId="1"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19" xfId="0" applyFont="1" applyBorder="1" applyAlignment="1" applyProtection="1">
      <alignment horizontal="right" vertical="center"/>
      <protection locked="0"/>
    </xf>
    <xf numFmtId="0" fontId="2" fillId="0" borderId="18" xfId="0" applyFont="1" applyBorder="1" applyAlignment="1" applyProtection="1">
      <alignment horizontal="right"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8"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7" xfId="0" applyFont="1" applyBorder="1" applyAlignment="1" applyProtection="1">
      <alignment horizontal="right" vertical="center"/>
      <protection locked="0"/>
    </xf>
    <xf numFmtId="179" fontId="2" fillId="0" borderId="4" xfId="0" applyNumberFormat="1" applyFont="1" applyBorder="1" applyAlignment="1" applyProtection="1">
      <alignment horizontal="center" vertical="center" shrinkToFit="1"/>
      <protection locked="0"/>
    </xf>
    <xf numFmtId="179" fontId="2" fillId="0" borderId="5" xfId="0" applyNumberFormat="1" applyFont="1" applyBorder="1" applyAlignment="1" applyProtection="1">
      <alignment horizontal="center" vertical="center" shrinkToFit="1"/>
      <protection locked="0"/>
    </xf>
    <xf numFmtId="179" fontId="2" fillId="0" borderId="8" xfId="0" applyNumberFormat="1" applyFont="1" applyBorder="1" applyAlignment="1" applyProtection="1">
      <alignment horizontal="center" vertical="center" shrinkToFit="1"/>
      <protection locked="0"/>
    </xf>
    <xf numFmtId="179" fontId="2" fillId="0" borderId="7" xfId="0" applyNumberFormat="1" applyFont="1" applyBorder="1" applyAlignment="1" applyProtection="1">
      <alignment horizontal="center" vertical="center" shrinkToFit="1"/>
      <protection locked="0"/>
    </xf>
    <xf numFmtId="49" fontId="2" fillId="0" borderId="4" xfId="0" applyNumberFormat="1" applyFont="1" applyBorder="1" applyAlignment="1" applyProtection="1">
      <alignment horizontal="center" vertical="center" shrinkToFit="1"/>
      <protection locked="0"/>
    </xf>
    <xf numFmtId="49" fontId="2" fillId="0" borderId="0"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49" fontId="2" fillId="0" borderId="6" xfId="0" applyNumberFormat="1" applyFont="1" applyBorder="1" applyAlignment="1" applyProtection="1">
      <alignment horizontal="center" vertical="center" shrinkToFit="1"/>
      <protection locked="0"/>
    </xf>
    <xf numFmtId="0" fontId="0" fillId="0" borderId="0" xfId="0" applyAlignment="1">
      <alignment vertical="center" textRotation="180" shrinkToFit="1"/>
    </xf>
    <xf numFmtId="0" fontId="0" fillId="0" borderId="0" xfId="0" applyAlignment="1">
      <alignment vertical="center" shrinkToFit="1"/>
    </xf>
    <xf numFmtId="0" fontId="2" fillId="0" borderId="15"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179" fontId="2" fillId="0" borderId="17" xfId="0" applyNumberFormat="1" applyFont="1" applyBorder="1" applyAlignment="1" applyProtection="1">
      <alignment horizontal="center" vertical="center" shrinkToFit="1"/>
      <protection locked="0"/>
    </xf>
    <xf numFmtId="179" fontId="2" fillId="0" borderId="18" xfId="0" applyNumberFormat="1" applyFont="1" applyBorder="1" applyAlignment="1" applyProtection="1">
      <alignment horizontal="center" vertical="center" shrinkToFit="1"/>
      <protection locked="0"/>
    </xf>
    <xf numFmtId="49" fontId="2" fillId="0" borderId="17"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38" fontId="2" fillId="0" borderId="0" xfId="1" applyFont="1" applyBorder="1" applyAlignment="1" applyProtection="1">
      <alignment vertical="center"/>
      <protection locked="0"/>
    </xf>
    <xf numFmtId="0" fontId="0" fillId="0" borderId="0" xfId="0" applyBorder="1" applyAlignment="1" applyProtection="1">
      <alignment vertical="center" shrinkToFit="1"/>
      <protection locked="0"/>
    </xf>
    <xf numFmtId="38" fontId="2" fillId="0" borderId="4" xfId="1" applyFont="1" applyBorder="1" applyAlignment="1" applyProtection="1">
      <alignment horizontal="center" vertical="center"/>
      <protection locked="0"/>
    </xf>
    <xf numFmtId="38" fontId="2" fillId="0" borderId="20" xfId="1" applyFont="1" applyBorder="1" applyAlignment="1" applyProtection="1">
      <alignment horizontal="center" vertical="center"/>
      <protection locked="0"/>
    </xf>
    <xf numFmtId="38" fontId="2" fillId="0" borderId="5" xfId="1" applyFont="1" applyBorder="1" applyAlignment="1" applyProtection="1">
      <alignment horizontal="center" vertical="center"/>
      <protection locked="0"/>
    </xf>
    <xf numFmtId="38" fontId="2" fillId="0" borderId="25" xfId="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38" fontId="2" fillId="0" borderId="17" xfId="1" applyFont="1" applyBorder="1" applyAlignment="1" applyProtection="1">
      <alignment horizontal="center" vertical="center"/>
      <protection locked="0"/>
    </xf>
    <xf numFmtId="38" fontId="6" fillId="0" borderId="19" xfId="1" applyFont="1" applyBorder="1" applyAlignment="1" applyProtection="1">
      <alignment horizontal="right" vertical="center"/>
      <protection locked="0"/>
    </xf>
    <xf numFmtId="38" fontId="2" fillId="0" borderId="19" xfId="1" applyFont="1" applyBorder="1" applyAlignment="1" applyProtection="1">
      <alignment horizontal="right" vertical="center"/>
      <protection locked="0"/>
    </xf>
    <xf numFmtId="38" fontId="2" fillId="0" borderId="0" xfId="1" applyFont="1" applyAlignment="1" applyProtection="1">
      <alignment vertical="center"/>
      <protection locked="0"/>
    </xf>
    <xf numFmtId="38" fontId="2" fillId="0" borderId="0" xfId="1" applyFont="1" applyAlignment="1" applyProtection="1">
      <alignment horizontal="right" vertical="center"/>
      <protection locked="0"/>
    </xf>
    <xf numFmtId="0" fontId="2" fillId="0" borderId="0" xfId="0" applyFont="1" applyAlignment="1" applyProtection="1">
      <alignment horizontal="right" vertical="center"/>
      <protection locked="0"/>
    </xf>
    <xf numFmtId="38" fontId="2" fillId="0" borderId="12" xfId="1" applyFont="1" applyBorder="1" applyAlignment="1" applyProtection="1">
      <alignment vertical="center"/>
      <protection locked="0"/>
    </xf>
    <xf numFmtId="0" fontId="2" fillId="0" borderId="0" xfId="0" applyFont="1" applyBorder="1" applyAlignment="1" applyProtection="1">
      <alignment vertical="center" shrinkToFit="1"/>
      <protection locked="0"/>
    </xf>
    <xf numFmtId="0" fontId="0" fillId="0" borderId="5" xfId="0" applyBorder="1" applyAlignment="1">
      <alignment vertical="center" shrinkToFit="1"/>
    </xf>
    <xf numFmtId="38" fontId="2" fillId="0" borderId="0" xfId="1" applyFont="1" applyAlignment="1" applyProtection="1">
      <alignment horizontal="right" vertical="center" shrinkToFit="1"/>
      <protection locked="0"/>
    </xf>
    <xf numFmtId="0" fontId="2" fillId="0" borderId="0" xfId="0" applyFont="1" applyAlignment="1" applyProtection="1">
      <alignment horizontal="right" vertical="center" shrinkToFit="1"/>
      <protection locked="0"/>
    </xf>
    <xf numFmtId="0" fontId="2" fillId="0" borderId="9" xfId="0" applyFont="1" applyBorder="1" applyAlignment="1" applyProtection="1">
      <alignment vertical="center" shrinkToFit="1"/>
      <protection locked="0"/>
    </xf>
    <xf numFmtId="0" fontId="0" fillId="0" borderId="9" xfId="0" applyBorder="1" applyAlignment="1" applyProtection="1">
      <alignment vertical="center" shrinkToFit="1"/>
      <protection locked="0"/>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38" fontId="2" fillId="0" borderId="1" xfId="1" applyFont="1" applyBorder="1" applyAlignment="1" applyProtection="1">
      <alignment horizontal="center" vertical="center"/>
      <protection locked="0"/>
    </xf>
    <xf numFmtId="0" fontId="0" fillId="0" borderId="9" xfId="0" applyBorder="1" applyAlignment="1">
      <alignment vertical="center" shrinkToFit="1"/>
    </xf>
    <xf numFmtId="0" fontId="2" fillId="0" borderId="26" xfId="0" applyFont="1" applyBorder="1" applyAlignment="1" applyProtection="1">
      <alignment horizontal="center" vertical="center"/>
      <protection locked="0"/>
    </xf>
    <xf numFmtId="38" fontId="2" fillId="0" borderId="6" xfId="1" applyFont="1" applyBorder="1" applyAlignment="1" applyProtection="1">
      <alignment horizontal="right" vertical="center"/>
      <protection locked="0"/>
    </xf>
    <xf numFmtId="38" fontId="2" fillId="0" borderId="9" xfId="1" applyFont="1" applyBorder="1" applyAlignment="1" applyProtection="1">
      <alignment horizontal="right" vertical="center"/>
      <protection locked="0"/>
    </xf>
    <xf numFmtId="0" fontId="2" fillId="0" borderId="9" xfId="0" applyFont="1" applyBorder="1" applyAlignment="1" applyProtection="1">
      <alignment vertical="center"/>
      <protection locked="0"/>
    </xf>
    <xf numFmtId="0" fontId="0" fillId="0" borderId="9" xfId="0" applyBorder="1" applyAlignment="1" applyProtection="1">
      <alignment vertical="center"/>
      <protection locked="0"/>
    </xf>
    <xf numFmtId="38" fontId="2" fillId="0" borderId="9" xfId="1"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38" fontId="2" fillId="0" borderId="1" xfId="1" applyFont="1" applyBorder="1" applyAlignment="1" applyProtection="1">
      <alignment horizontal="center" vertical="center" shrinkToFit="1"/>
      <protection locked="0"/>
    </xf>
    <xf numFmtId="38" fontId="2" fillId="0" borderId="2" xfId="1"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38" fontId="2" fillId="0" borderId="9" xfId="1" applyFont="1" applyBorder="1" applyAlignment="1" applyProtection="1">
      <alignment horizontal="right" vertical="center" wrapText="1"/>
      <protection locked="0"/>
    </xf>
    <xf numFmtId="38" fontId="2" fillId="0" borderId="50" xfId="1" applyFont="1" applyBorder="1" applyAlignment="1" applyProtection="1">
      <alignment horizontal="distributed" vertical="center"/>
      <protection locked="0"/>
    </xf>
    <xf numFmtId="38" fontId="2" fillId="0" borderId="48" xfId="1" applyFont="1" applyBorder="1" applyAlignment="1" applyProtection="1">
      <alignment horizontal="distributed" vertical="center"/>
      <protection locked="0"/>
    </xf>
    <xf numFmtId="38" fontId="2" fillId="0" borderId="50" xfId="1" applyFont="1" applyFill="1" applyBorder="1" applyAlignment="1" applyProtection="1">
      <alignment horizontal="distributed" vertical="center"/>
      <protection locked="0"/>
    </xf>
    <xf numFmtId="0" fontId="4" fillId="0" borderId="50" xfId="0" applyFont="1" applyFill="1" applyBorder="1" applyAlignment="1" applyProtection="1">
      <alignment horizontal="distributed"/>
      <protection locked="0"/>
    </xf>
    <xf numFmtId="38" fontId="2" fillId="0" borderId="15" xfId="1" applyFont="1" applyBorder="1" applyAlignment="1" applyProtection="1">
      <alignment horizontal="center" vertical="center"/>
      <protection locked="0"/>
    </xf>
    <xf numFmtId="38" fontId="2" fillId="0" borderId="22" xfId="1" applyFont="1" applyBorder="1" applyAlignment="1" applyProtection="1">
      <alignment horizontal="center" vertical="center"/>
      <protection locked="0"/>
    </xf>
    <xf numFmtId="38" fontId="2" fillId="0" borderId="9" xfId="1" applyFont="1" applyBorder="1" applyAlignment="1" applyProtection="1">
      <alignment horizontal="center" vertical="center"/>
      <protection locked="0"/>
    </xf>
    <xf numFmtId="38" fontId="2" fillId="0" borderId="23"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12" xfId="1" applyFont="1" applyBorder="1" applyAlignment="1" applyProtection="1">
      <alignment horizontal="center" vertical="center"/>
      <protection locked="0"/>
    </xf>
    <xf numFmtId="38" fontId="2" fillId="0" borderId="13" xfId="1" applyFont="1" applyBorder="1" applyAlignment="1" applyProtection="1">
      <alignment horizontal="center" vertical="center"/>
      <protection locked="0"/>
    </xf>
    <xf numFmtId="0" fontId="0" fillId="0" borderId="1" xfId="0" applyBorder="1" applyAlignment="1">
      <alignment horizontal="center" vertical="center" shrinkToFit="1"/>
    </xf>
    <xf numFmtId="38" fontId="2" fillId="0" borderId="49" xfId="1" applyFont="1" applyBorder="1" applyAlignment="1" applyProtection="1">
      <alignment horizontal="distributed" vertical="center"/>
      <protection locked="0"/>
    </xf>
    <xf numFmtId="38" fontId="2" fillId="0" borderId="14" xfId="1" applyFont="1" applyBorder="1" applyAlignment="1" applyProtection="1">
      <alignment horizontal="center" vertical="center"/>
      <protection locked="0"/>
    </xf>
    <xf numFmtId="38" fontId="2" fillId="0" borderId="21" xfId="1"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0" fillId="0" borderId="0" xfId="0" applyAlignment="1" applyProtection="1">
      <alignment horizontal="right" vertical="center"/>
      <protection locked="0"/>
    </xf>
    <xf numFmtId="38" fontId="2" fillId="0" borderId="0" xfId="1" applyFont="1" applyAlignment="1" applyProtection="1">
      <alignment vertical="center" textRotation="180"/>
      <protection locked="0"/>
    </xf>
    <xf numFmtId="0" fontId="0" fillId="0" borderId="0" xfId="0" applyAlignment="1" applyProtection="1">
      <alignment vertical="center" textRotation="180"/>
      <protection locked="0"/>
    </xf>
    <xf numFmtId="38" fontId="2" fillId="0" borderId="3" xfId="1" applyFont="1" applyBorder="1" applyAlignment="1" applyProtection="1">
      <alignment horizontal="center" vertical="center"/>
      <protection locked="0"/>
    </xf>
    <xf numFmtId="38" fontId="2" fillId="0" borderId="51" xfId="1" applyFont="1" applyBorder="1" applyAlignment="1" applyProtection="1">
      <alignment horizontal="center" vertical="center"/>
      <protection locked="0"/>
    </xf>
    <xf numFmtId="38" fontId="2" fillId="0" borderId="11" xfId="1" applyFont="1" applyBorder="1" applyAlignment="1" applyProtection="1">
      <alignment horizontal="center" vertical="center"/>
      <protection locked="0"/>
    </xf>
    <xf numFmtId="38" fontId="2" fillId="0" borderId="9" xfId="1" applyFont="1" applyBorder="1" applyAlignment="1" applyProtection="1">
      <alignment horizontal="right" vertical="center" shrinkToFit="1"/>
      <protection locked="0"/>
    </xf>
    <xf numFmtId="0" fontId="0" fillId="0" borderId="9" xfId="0" applyBorder="1" applyAlignment="1">
      <alignment horizontal="right" vertical="center" shrinkToFit="1"/>
    </xf>
    <xf numFmtId="0" fontId="0" fillId="0" borderId="11" xfId="0" applyBorder="1" applyAlignment="1">
      <alignment vertical="center"/>
    </xf>
    <xf numFmtId="0" fontId="0" fillId="0" borderId="2" xfId="0" applyBorder="1" applyAlignment="1">
      <alignment vertical="center"/>
    </xf>
    <xf numFmtId="0" fontId="2" fillId="0" borderId="15" xfId="0" applyFont="1" applyBorder="1" applyAlignment="1" applyProtection="1">
      <alignment horizontal="center" vertical="center"/>
      <protection locked="0"/>
    </xf>
    <xf numFmtId="38" fontId="2" fillId="0" borderId="25" xfId="1" applyFont="1" applyBorder="1" applyAlignment="1" applyProtection="1">
      <alignment horizontal="center" vertical="center" wrapText="1" shrinkToFit="1"/>
      <protection locked="0"/>
    </xf>
    <xf numFmtId="0" fontId="0" fillId="0" borderId="52" xfId="0" applyBorder="1" applyAlignment="1">
      <alignment horizontal="center" vertical="center" wrapText="1"/>
    </xf>
    <xf numFmtId="0" fontId="2" fillId="0" borderId="25" xfId="0" applyFont="1" applyBorder="1" applyAlignment="1">
      <alignment horizontal="center" vertical="center" wrapText="1" shrinkToFit="1"/>
    </xf>
    <xf numFmtId="0" fontId="2" fillId="0" borderId="52" xfId="0" applyFont="1" applyBorder="1" applyAlignment="1">
      <alignment horizontal="center" vertical="center" wrapText="1"/>
    </xf>
    <xf numFmtId="38" fontId="2" fillId="0" borderId="51" xfId="1" applyFont="1" applyBorder="1" applyAlignment="1" applyProtection="1">
      <alignment horizontal="center" vertical="center" wrapText="1"/>
      <protection locked="0"/>
    </xf>
    <xf numFmtId="38" fontId="2" fillId="0" borderId="26" xfId="1" applyFont="1" applyBorder="1" applyAlignment="1" applyProtection="1">
      <alignment horizontal="center" vertical="center" wrapText="1"/>
      <protection locked="0"/>
    </xf>
    <xf numFmtId="38" fontId="2" fillId="0" borderId="0" xfId="1"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38" fontId="2" fillId="0" borderId="6" xfId="1" applyFont="1" applyBorder="1" applyAlignment="1" applyProtection="1">
      <alignment horizontal="center" vertical="center"/>
      <protection locked="0"/>
    </xf>
    <xf numFmtId="38" fontId="2" fillId="0" borderId="7" xfId="1" applyFont="1" applyBorder="1" applyAlignment="1" applyProtection="1">
      <alignment horizontal="center" vertical="center"/>
      <protection locked="0"/>
    </xf>
    <xf numFmtId="0" fontId="0" fillId="0" borderId="0" xfId="0" applyAlignment="1">
      <alignment vertical="center" textRotation="180"/>
    </xf>
    <xf numFmtId="0" fontId="0" fillId="0" borderId="0" xfId="0" applyAlignment="1">
      <alignment horizontal="left" vertical="center" textRotation="180"/>
    </xf>
    <xf numFmtId="0" fontId="0" fillId="0" borderId="0" xfId="0" applyAlignment="1">
      <alignment horizontal="left" vertical="center"/>
    </xf>
    <xf numFmtId="38" fontId="2" fillId="0" borderId="6" xfId="1" applyFont="1" applyBorder="1" applyAlignment="1" applyProtection="1">
      <alignment horizontal="right" vertical="center" shrinkToFit="1"/>
      <protection locked="0"/>
    </xf>
    <xf numFmtId="0" fontId="0" fillId="0" borderId="6" xfId="0" applyBorder="1" applyAlignment="1">
      <alignment horizontal="right" vertical="center" shrinkToFit="1"/>
    </xf>
    <xf numFmtId="0" fontId="2" fillId="0" borderId="6" xfId="0" applyFont="1" applyBorder="1" applyAlignment="1" applyProtection="1">
      <alignment horizontal="right" vertical="center" shrinkToFit="1"/>
      <protection locked="0"/>
    </xf>
    <xf numFmtId="0" fontId="2" fillId="0" borderId="26"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9" xfId="0" applyFont="1" applyBorder="1" applyAlignment="1" applyProtection="1">
      <alignment vertical="center" wrapText="1"/>
      <protection locked="0"/>
    </xf>
    <xf numFmtId="0" fontId="0" fillId="0" borderId="9" xfId="0" applyBorder="1" applyAlignment="1">
      <alignment vertical="center" wrapText="1"/>
    </xf>
    <xf numFmtId="0" fontId="0" fillId="0" borderId="0" xfId="0" applyAlignment="1">
      <alignment vertical="center" wrapText="1"/>
    </xf>
    <xf numFmtId="0" fontId="2" fillId="0" borderId="6" xfId="0" applyFont="1" applyBorder="1" applyAlignment="1" applyProtection="1">
      <alignmen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vertical="center"/>
      <protection locked="0"/>
    </xf>
    <xf numFmtId="0" fontId="2" fillId="0" borderId="4" xfId="0" applyFont="1" applyBorder="1" applyAlignment="1" applyProtection="1">
      <alignment vertical="center"/>
    </xf>
    <xf numFmtId="0" fontId="2" fillId="0" borderId="0" xfId="0" applyFont="1" applyBorder="1" applyAlignment="1" applyProtection="1">
      <alignment vertical="center"/>
    </xf>
    <xf numFmtId="0" fontId="2" fillId="0" borderId="6" xfId="0" applyFont="1" applyBorder="1" applyAlignment="1" applyProtection="1">
      <alignment horizontal="right" vertical="center" wrapText="1"/>
      <protection locked="0"/>
    </xf>
    <xf numFmtId="38" fontId="2" fillId="0" borderId="6" xfId="1" applyFont="1" applyBorder="1" applyAlignment="1" applyProtection="1">
      <alignment vertical="center"/>
      <protection locked="0"/>
    </xf>
    <xf numFmtId="0" fontId="2" fillId="0" borderId="24"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38" fontId="2" fillId="0" borderId="8" xfId="1" applyFont="1" applyBorder="1" applyAlignment="1" applyProtection="1">
      <alignment vertical="center"/>
    </xf>
    <xf numFmtId="38" fontId="2" fillId="0" borderId="6" xfId="1" applyFont="1" applyBorder="1" applyAlignment="1" applyProtection="1">
      <alignment vertical="center"/>
    </xf>
    <xf numFmtId="38" fontId="2" fillId="0" borderId="6" xfId="1" applyFont="1" applyBorder="1" applyAlignment="1" applyProtection="1">
      <alignment horizontal="right" vertical="center" wrapText="1"/>
      <protection locked="0"/>
    </xf>
    <xf numFmtId="38" fontId="2" fillId="0" borderId="0" xfId="1" applyFont="1" applyAlignment="1" applyProtection="1">
      <alignment vertical="center"/>
    </xf>
    <xf numFmtId="38" fontId="2" fillId="0" borderId="0" xfId="1" applyFont="1" applyBorder="1" applyAlignment="1" applyProtection="1">
      <alignment horizontal="right" vertical="center" wrapText="1"/>
      <protection locked="0"/>
    </xf>
    <xf numFmtId="0" fontId="0" fillId="0" borderId="0" xfId="0" applyBorder="1" applyAlignment="1" applyProtection="1">
      <alignment horizontal="right" vertical="center"/>
      <protection locked="0"/>
    </xf>
    <xf numFmtId="38" fontId="2" fillId="0" borderId="0" xfId="1" applyFont="1" applyAlignment="1" applyProtection="1">
      <alignment horizontal="right" vertical="center" wrapText="1"/>
      <protection locked="0"/>
    </xf>
    <xf numFmtId="0" fontId="2" fillId="0" borderId="9" xfId="0" applyFont="1" applyBorder="1" applyAlignment="1" applyProtection="1">
      <alignment horizontal="right" vertical="center"/>
      <protection locked="0"/>
    </xf>
    <xf numFmtId="0" fontId="0" fillId="0" borderId="9" xfId="0" applyFont="1" applyBorder="1" applyAlignment="1" applyProtection="1">
      <alignment horizontal="right"/>
      <protection locked="0"/>
    </xf>
    <xf numFmtId="0" fontId="2" fillId="0" borderId="0" xfId="0" applyFont="1" applyAlignment="1" applyProtection="1">
      <alignment horizontal="center" vertical="center" shrinkToFit="1"/>
      <protection locked="0"/>
    </xf>
    <xf numFmtId="0" fontId="0" fillId="0" borderId="0" xfId="0" applyFont="1" applyAlignment="1" applyProtection="1">
      <alignment shrinkToFit="1"/>
      <protection locked="0"/>
    </xf>
    <xf numFmtId="0" fontId="2" fillId="0" borderId="4" xfId="0" applyFont="1" applyBorder="1" applyAlignment="1" applyProtection="1">
      <alignment horizontal="right" vertical="center"/>
    </xf>
    <xf numFmtId="0" fontId="2" fillId="0" borderId="0" xfId="0" applyFont="1" applyBorder="1" applyAlignment="1" applyProtection="1">
      <alignment horizontal="right" vertical="center"/>
    </xf>
    <xf numFmtId="0" fontId="2" fillId="0" borderId="24" xfId="0" applyFont="1" applyBorder="1" applyAlignment="1" applyProtection="1">
      <alignment horizontal="center" vertical="center" wrapText="1"/>
      <protection locked="0"/>
    </xf>
    <xf numFmtId="0" fontId="2" fillId="0" borderId="4"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17"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5" fillId="0" borderId="6" xfId="0" applyFont="1" applyBorder="1" applyAlignment="1">
      <alignment horizontal="distributed" vertical="center" shrinkToFit="1"/>
    </xf>
    <xf numFmtId="0" fontId="4" fillId="0" borderId="0" xfId="0" applyFont="1" applyAlignment="1" applyProtection="1">
      <alignment horizontal="left" shrinkToFit="1"/>
      <protection locked="0"/>
    </xf>
    <xf numFmtId="0" fontId="0" fillId="0" borderId="0" xfId="0" applyAlignment="1">
      <alignment horizontal="left" shrinkToFit="1"/>
    </xf>
    <xf numFmtId="0" fontId="4" fillId="0" borderId="0" xfId="0" applyFont="1" applyAlignment="1" applyProtection="1">
      <alignment horizontal="right" shrinkToFit="1"/>
      <protection locked="0"/>
    </xf>
    <xf numFmtId="0" fontId="0" fillId="0" borderId="0" xfId="0" applyAlignment="1">
      <alignment horizontal="right" shrinkToFit="1"/>
    </xf>
    <xf numFmtId="0" fontId="0" fillId="0" borderId="19" xfId="0" applyBorder="1" applyAlignment="1">
      <alignment horizontal="center" vertical="center" textRotation="255"/>
    </xf>
    <xf numFmtId="0" fontId="0" fillId="0" borderId="0" xfId="0" applyBorder="1" applyAlignment="1">
      <alignment horizontal="center" vertical="center" textRotation="255"/>
    </xf>
    <xf numFmtId="0" fontId="0" fillId="0" borderId="0" xfId="0" applyAlignment="1">
      <alignment horizontal="center" vertical="center" textRotation="255"/>
    </xf>
    <xf numFmtId="0" fontId="0" fillId="0" borderId="6" xfId="0" applyBorder="1" applyAlignment="1">
      <alignment horizontal="center" vertical="center" textRotation="255"/>
    </xf>
    <xf numFmtId="0" fontId="0" fillId="0" borderId="1" xfId="0" applyFont="1" applyBorder="1" applyAlignment="1">
      <alignment horizontal="distributed" vertical="center"/>
    </xf>
    <xf numFmtId="0" fontId="15" fillId="0" borderId="19" xfId="0" applyFont="1" applyBorder="1" applyAlignment="1">
      <alignment horizontal="distributed" vertical="center" shrinkToFit="1"/>
    </xf>
    <xf numFmtId="0" fontId="15" fillId="0" borderId="0" xfId="0" applyFont="1" applyBorder="1" applyAlignment="1">
      <alignment horizontal="distributed" vertical="center" shrinkToFit="1"/>
    </xf>
    <xf numFmtId="38" fontId="2" fillId="0" borderId="9" xfId="1" applyFont="1" applyBorder="1" applyAlignment="1" applyProtection="1">
      <alignment vertical="center" wrapText="1"/>
      <protection locked="0"/>
    </xf>
    <xf numFmtId="38" fontId="6" fillId="0" borderId="26" xfId="1" applyFont="1" applyBorder="1" applyAlignment="1" applyProtection="1">
      <alignment horizontal="center" vertical="center"/>
      <protection locked="0"/>
    </xf>
    <xf numFmtId="38" fontId="2" fillId="0" borderId="26" xfId="1" applyFont="1" applyBorder="1" applyAlignment="1" applyProtection="1">
      <alignment horizontal="center" vertical="center"/>
      <protection locked="0"/>
    </xf>
    <xf numFmtId="38" fontId="2" fillId="0" borderId="10" xfId="1" applyFont="1" applyBorder="1" applyAlignment="1" applyProtection="1">
      <alignment horizontal="center" vertical="center"/>
      <protection locked="0"/>
    </xf>
    <xf numFmtId="38" fontId="6" fillId="0" borderId="17" xfId="1" applyFont="1" applyBorder="1" applyAlignment="1" applyProtection="1">
      <alignment horizontal="center" vertical="center" wrapText="1"/>
      <protection locked="0"/>
    </xf>
    <xf numFmtId="38" fontId="2" fillId="0" borderId="4" xfId="1" applyFont="1" applyBorder="1" applyAlignment="1" applyProtection="1">
      <alignment horizontal="center" vertical="center" wrapText="1"/>
      <protection locked="0"/>
    </xf>
    <xf numFmtId="38" fontId="2" fillId="0" borderId="20" xfId="1" applyFont="1" applyBorder="1" applyAlignment="1" applyProtection="1">
      <alignment horizontal="center" vertical="center" wrapText="1"/>
      <protection locked="0"/>
    </xf>
    <xf numFmtId="38" fontId="6" fillId="0" borderId="25" xfId="1" applyFont="1" applyBorder="1" applyAlignment="1" applyProtection="1">
      <alignment horizontal="center" vertical="center"/>
      <protection locked="0"/>
    </xf>
    <xf numFmtId="38" fontId="6" fillId="0" borderId="25" xfId="1" applyFont="1" applyBorder="1" applyAlignment="1" applyProtection="1">
      <alignment horizontal="center" vertical="center" wrapText="1"/>
      <protection locked="0"/>
    </xf>
    <xf numFmtId="38" fontId="2" fillId="0" borderId="10" xfId="1" applyFont="1" applyBorder="1" applyAlignment="1" applyProtection="1">
      <alignment horizontal="center" vertical="center" wrapText="1"/>
      <protection locked="0"/>
    </xf>
    <xf numFmtId="38" fontId="2" fillId="0" borderId="51" xfId="1" applyFont="1" applyFill="1" applyBorder="1" applyAlignment="1" applyProtection="1">
      <alignment horizontal="center" vertical="center" wrapText="1"/>
      <protection locked="0"/>
    </xf>
    <xf numFmtId="38" fontId="2" fillId="0" borderId="26" xfId="1" applyFont="1" applyFill="1" applyBorder="1" applyAlignment="1" applyProtection="1">
      <alignment horizontal="center" vertical="center" wrapText="1"/>
      <protection locked="0"/>
    </xf>
    <xf numFmtId="38" fontId="2" fillId="0" borderId="10" xfId="1" applyFont="1" applyFill="1" applyBorder="1" applyAlignment="1" applyProtection="1">
      <alignment horizontal="center" vertical="center" wrapText="1"/>
      <protection locked="0"/>
    </xf>
    <xf numFmtId="38" fontId="2" fillId="0" borderId="25" xfId="1" applyFont="1" applyFill="1" applyBorder="1" applyAlignment="1" applyProtection="1">
      <alignment horizontal="center" vertical="center"/>
      <protection locked="0"/>
    </xf>
    <xf numFmtId="38" fontId="2" fillId="0" borderId="10"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2" fillId="0" borderId="12" xfId="1" applyFont="1" applyFill="1" applyBorder="1" applyAlignment="1" applyProtection="1">
      <alignment horizontal="center" vertical="center"/>
      <protection locked="0"/>
    </xf>
    <xf numFmtId="38" fontId="6" fillId="0" borderId="10" xfId="1" applyFont="1" applyBorder="1" applyAlignment="1" applyProtection="1">
      <alignment horizontal="center" vertical="center" wrapText="1"/>
      <protection locked="0"/>
    </xf>
    <xf numFmtId="0" fontId="0" fillId="0" borderId="0" xfId="0" applyBorder="1" applyAlignment="1" applyProtection="1">
      <alignment vertical="center"/>
      <protection locked="0"/>
    </xf>
    <xf numFmtId="38" fontId="2" fillId="0" borderId="24" xfId="1" applyFont="1" applyBorder="1" applyAlignment="1" applyProtection="1">
      <alignment horizontal="center" vertical="center" wrapText="1"/>
      <protection locked="0"/>
    </xf>
    <xf numFmtId="38" fontId="2" fillId="0" borderId="51" xfId="1" applyFont="1" applyFill="1" applyBorder="1" applyAlignment="1" applyProtection="1">
      <alignment horizontal="center" vertical="center"/>
      <protection locked="0"/>
    </xf>
    <xf numFmtId="38" fontId="2" fillId="0" borderId="26" xfId="1" applyFont="1" applyFill="1" applyBorder="1" applyAlignment="1" applyProtection="1">
      <alignment horizontal="center" vertical="center"/>
      <protection locked="0"/>
    </xf>
    <xf numFmtId="38" fontId="2" fillId="0" borderId="25" xfId="1" applyFont="1" applyBorder="1" applyAlignment="1" applyProtection="1">
      <alignment horizontal="center" vertical="center" shrinkToFit="1"/>
      <protection locked="0"/>
    </xf>
    <xf numFmtId="38" fontId="2" fillId="0" borderId="10" xfId="1" applyFont="1" applyBorder="1" applyAlignment="1" applyProtection="1">
      <alignment horizontal="center" vertical="center" shrinkToFit="1"/>
      <protection locked="0"/>
    </xf>
    <xf numFmtId="38" fontId="2" fillId="0" borderId="23" xfId="1" applyFont="1" applyBorder="1" applyAlignment="1" applyProtection="1">
      <alignment horizontal="center" vertical="center" shrinkToFit="1"/>
      <protection locked="0"/>
    </xf>
    <xf numFmtId="38" fontId="2" fillId="0" borderId="5" xfId="1" applyFont="1" applyBorder="1" applyAlignment="1" applyProtection="1">
      <alignment horizontal="center" vertical="center" shrinkToFit="1"/>
      <protection locked="0"/>
    </xf>
    <xf numFmtId="38" fontId="2" fillId="0" borderId="13" xfId="1" applyFont="1" applyBorder="1" applyAlignment="1" applyProtection="1">
      <alignment horizontal="center" vertical="center" shrinkToFit="1"/>
      <protection locked="0"/>
    </xf>
    <xf numFmtId="38" fontId="2" fillId="0" borderId="51" xfId="1" applyFont="1" applyBorder="1" applyAlignment="1" applyProtection="1">
      <alignment horizontal="center" vertical="center" shrinkToFit="1"/>
      <protection locked="0"/>
    </xf>
    <xf numFmtId="38" fontId="2" fillId="0" borderId="26" xfId="1"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38" fontId="2" fillId="0" borderId="3" xfId="1" applyFont="1" applyBorder="1" applyAlignment="1" applyProtection="1">
      <alignment horizontal="center" vertical="center" shrinkToFit="1"/>
      <protection locked="0"/>
    </xf>
    <xf numFmtId="38" fontId="2" fillId="0" borderId="24" xfId="1" applyFont="1" applyBorder="1" applyAlignment="1" applyProtection="1">
      <alignment horizontal="center" vertical="center" shrinkToFit="1"/>
      <protection locked="0"/>
    </xf>
    <xf numFmtId="38" fontId="2" fillId="0" borderId="4" xfId="1" applyFont="1" applyBorder="1" applyAlignment="1" applyProtection="1">
      <alignment horizontal="center" vertical="center" shrinkToFit="1"/>
      <protection locked="0"/>
    </xf>
    <xf numFmtId="38" fontId="2" fillId="0" borderId="20" xfId="1" applyFont="1" applyBorder="1" applyAlignment="1" applyProtection="1">
      <alignment horizontal="center" vertical="center" shrinkToFit="1"/>
      <protection locked="0"/>
    </xf>
    <xf numFmtId="38" fontId="2" fillId="0" borderId="0" xfId="1" applyFont="1" applyBorder="1" applyAlignment="1" applyProtection="1">
      <alignment horizontal="center" vertical="center" shrinkToFit="1"/>
      <protection locked="0"/>
    </xf>
    <xf numFmtId="38" fontId="2" fillId="0" borderId="12" xfId="1" applyFont="1" applyBorder="1" applyAlignment="1" applyProtection="1">
      <alignment horizontal="center" vertical="center" shrinkToFit="1"/>
      <protection locked="0"/>
    </xf>
    <xf numFmtId="38" fontId="2" fillId="0" borderId="25" xfId="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38" fontId="2" fillId="0" borderId="5" xfId="1" applyFont="1" applyBorder="1" applyAlignment="1" applyProtection="1">
      <alignment horizontal="right" vertical="center"/>
      <protection locked="0"/>
    </xf>
    <xf numFmtId="38" fontId="2" fillId="0" borderId="7" xfId="1" applyFont="1" applyBorder="1" applyAlignment="1" applyProtection="1">
      <alignment horizontal="right" vertical="center"/>
      <protection locked="0"/>
    </xf>
    <xf numFmtId="38" fontId="2" fillId="0" borderId="18" xfId="1" applyFont="1" applyBorder="1" applyAlignment="1" applyProtection="1">
      <alignment horizontal="right" vertical="center"/>
      <protection locked="0"/>
    </xf>
    <xf numFmtId="0" fontId="0" fillId="0" borderId="20" xfId="0" applyBorder="1" applyAlignment="1" applyProtection="1">
      <alignment vertical="center"/>
      <protection locked="0"/>
    </xf>
    <xf numFmtId="38" fontId="2" fillId="0" borderId="9" xfId="1" applyFont="1" applyBorder="1" applyAlignment="1" applyProtection="1">
      <alignment vertical="center"/>
      <protection locked="0"/>
    </xf>
    <xf numFmtId="0" fontId="0" fillId="0" borderId="9" xfId="0" applyBorder="1" applyAlignment="1" applyProtection="1">
      <alignment horizontal="right" vertical="center" shrinkToFit="1"/>
      <protection locked="0"/>
    </xf>
    <xf numFmtId="0" fontId="2" fillId="0" borderId="13" xfId="0" applyFont="1" applyBorder="1" applyAlignment="1" applyProtection="1">
      <alignment vertical="center"/>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38" fontId="2" fillId="0" borderId="9" xfId="1" applyFont="1" applyBorder="1" applyAlignment="1" applyProtection="1">
      <alignment horizontal="center" vertical="center" wrapText="1"/>
      <protection locked="0"/>
    </xf>
    <xf numFmtId="38" fontId="2" fillId="0" borderId="24" xfId="1" applyFont="1" applyBorder="1" applyAlignment="1" applyProtection="1">
      <alignment horizontal="center" vertical="center"/>
      <protection locked="0"/>
    </xf>
    <xf numFmtId="38" fontId="2" fillId="0" borderId="0" xfId="1" applyFont="1" applyBorder="1" applyAlignment="1" applyProtection="1">
      <alignment horizontal="right" vertical="center" shrinkToFit="1"/>
      <protection locked="0"/>
    </xf>
    <xf numFmtId="0" fontId="0" fillId="0" borderId="18"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38" fontId="4" fillId="0" borderId="9" xfId="1" applyFont="1" applyFill="1" applyBorder="1" applyAlignment="1" applyProtection="1">
      <alignment horizontal="left" vertical="center" shrinkToFit="1"/>
      <protection locked="0"/>
    </xf>
    <xf numFmtId="0" fontId="0" fillId="0" borderId="9" xfId="0" applyFill="1" applyBorder="1" applyAlignment="1" applyProtection="1">
      <alignment vertical="center" shrinkToFit="1"/>
      <protection locked="0"/>
    </xf>
    <xf numFmtId="0" fontId="0" fillId="0" borderId="0" xfId="0" applyAlignment="1">
      <alignment vertical="center"/>
    </xf>
    <xf numFmtId="0" fontId="0" fillId="0" borderId="3" xfId="0" applyBorder="1" applyAlignment="1" applyProtection="1">
      <alignment vertical="center"/>
      <protection locked="0"/>
    </xf>
    <xf numFmtId="0" fontId="2" fillId="0" borderId="14" xfId="0" applyFont="1" applyBorder="1" applyAlignment="1" applyProtection="1">
      <alignment horizontal="center" vertical="center" wrapText="1"/>
      <protection locked="0"/>
    </xf>
    <xf numFmtId="0" fontId="0" fillId="0" borderId="11" xfId="0" applyBorder="1" applyAlignment="1" applyProtection="1">
      <alignment vertical="center"/>
      <protection locked="0"/>
    </xf>
    <xf numFmtId="38" fontId="2" fillId="0" borderId="18" xfId="1" applyFont="1" applyBorder="1" applyAlignment="1" applyProtection="1">
      <alignment horizontal="center" vertical="center"/>
      <protection locked="0"/>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center" vertical="center" wrapText="1"/>
    </xf>
    <xf numFmtId="38" fontId="2" fillId="0" borderId="4" xfId="1" applyFont="1" applyBorder="1" applyAlignment="1" applyProtection="1">
      <alignment horizontal="right" vertical="center"/>
    </xf>
    <xf numFmtId="0" fontId="0" fillId="0" borderId="0" xfId="0" applyBorder="1" applyAlignment="1" applyProtection="1">
      <alignment horizontal="right" vertical="center"/>
    </xf>
    <xf numFmtId="186" fontId="2" fillId="0" borderId="0" xfId="0" quotePrefix="1" applyNumberFormat="1" applyFont="1" applyFill="1" applyBorder="1" applyAlignment="1" applyProtection="1">
      <alignment horizontal="right" vertical="center"/>
      <protection locked="0"/>
    </xf>
    <xf numFmtId="186" fontId="2" fillId="0" borderId="6" xfId="0" quotePrefix="1" applyNumberFormat="1" applyFont="1" applyFill="1" applyBorder="1" applyAlignment="1" applyProtection="1">
      <alignment horizontal="right" vertical="center"/>
      <protection locked="0"/>
    </xf>
    <xf numFmtId="38" fontId="2" fillId="0" borderId="0" xfId="1" applyFont="1" applyAlignment="1" applyProtection="1">
      <alignment vertical="center" textRotation="180" shrinkToFit="1"/>
      <protection locked="0"/>
    </xf>
    <xf numFmtId="0" fontId="2" fillId="0" borderId="0" xfId="0" applyFont="1" applyAlignment="1" applyProtection="1">
      <alignment horizontal="center" vertical="center"/>
      <protection locked="0"/>
    </xf>
    <xf numFmtId="38" fontId="2" fillId="0" borderId="0" xfId="1" applyFont="1" applyAlignment="1" applyProtection="1">
      <alignment horizontal="center" vertical="center"/>
      <protection locked="0"/>
    </xf>
    <xf numFmtId="38" fontId="4" fillId="0" borderId="2" xfId="1" applyFont="1" applyBorder="1" applyAlignment="1" applyProtection="1">
      <alignment horizontal="center" vertical="center"/>
      <protection locked="0"/>
    </xf>
    <xf numFmtId="38" fontId="2" fillId="0" borderId="12" xfId="1" applyFont="1" applyBorder="1" applyAlignment="1" applyProtection="1">
      <alignment horizontal="center" vertical="center" wrapText="1"/>
      <protection locked="0"/>
    </xf>
    <xf numFmtId="38" fontId="2" fillId="0" borderId="0" xfId="1" applyFont="1" applyAlignment="1" applyProtection="1">
      <alignment horizontal="center" vertical="center" wrapText="1"/>
      <protection locked="0"/>
    </xf>
    <xf numFmtId="38" fontId="2" fillId="0" borderId="15" xfId="1" applyFont="1" applyBorder="1" applyAlignment="1" applyProtection="1">
      <alignment horizontal="center" vertical="center" shrinkToFit="1"/>
      <protection locked="0"/>
    </xf>
    <xf numFmtId="38" fontId="2" fillId="0" borderId="21" xfId="1" applyFont="1" applyBorder="1" applyAlignment="1" applyProtection="1">
      <alignment horizontal="center" vertical="center" shrinkToFit="1"/>
      <protection locked="0"/>
    </xf>
    <xf numFmtId="38" fontId="2" fillId="0" borderId="22" xfId="1" applyFont="1" applyBorder="1" applyAlignment="1" applyProtection="1">
      <alignment horizontal="center" vertical="center" shrinkToFit="1"/>
      <protection locked="0"/>
    </xf>
    <xf numFmtId="38" fontId="2" fillId="0" borderId="17" xfId="1"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20" xfId="0" applyBorder="1" applyAlignment="1" applyProtection="1">
      <alignment vertical="center" wrapText="1"/>
      <protection locked="0"/>
    </xf>
    <xf numFmtId="0" fontId="2" fillId="0" borderId="25" xfId="0" applyFont="1" applyBorder="1" applyAlignment="1" applyProtection="1">
      <alignment horizontal="center" vertical="center" shrinkToFit="1"/>
      <protection locked="0"/>
    </xf>
    <xf numFmtId="181" fontId="2" fillId="0" borderId="0" xfId="0" applyNumberFormat="1" applyFont="1" applyAlignment="1" applyProtection="1">
      <alignment horizontal="center" vertical="center" textRotation="180" shrinkToFit="1"/>
      <protection locked="0"/>
    </xf>
    <xf numFmtId="181" fontId="0" fillId="0" borderId="0" xfId="0" applyNumberFormat="1" applyAlignment="1">
      <alignment horizontal="center" vertical="center" textRotation="180" shrinkToFit="1"/>
    </xf>
    <xf numFmtId="38" fontId="2" fillId="0" borderId="61" xfId="1" applyFont="1" applyBorder="1" applyAlignment="1" applyProtection="1">
      <alignment horizontal="center" vertical="center"/>
      <protection locked="0"/>
    </xf>
    <xf numFmtId="38" fontId="2" fillId="0" borderId="54" xfId="1" applyFont="1" applyBorder="1" applyAlignment="1" applyProtection="1">
      <alignment horizontal="center" vertical="center"/>
      <protection locked="0"/>
    </xf>
    <xf numFmtId="38" fontId="2" fillId="0" borderId="48" xfId="1" applyFont="1" applyBorder="1" applyAlignment="1" applyProtection="1">
      <alignment vertical="center"/>
    </xf>
    <xf numFmtId="38" fontId="2" fillId="0" borderId="48" xfId="1" applyFont="1" applyBorder="1" applyAlignment="1" applyProtection="1">
      <alignment horizontal="right" vertical="center"/>
    </xf>
    <xf numFmtId="38" fontId="2" fillId="0" borderId="0" xfId="1" applyFont="1" applyBorder="1" applyAlignment="1" applyProtection="1">
      <alignment vertical="center"/>
    </xf>
    <xf numFmtId="38" fontId="2" fillId="0" borderId="0" xfId="1" applyFont="1" applyBorder="1" applyAlignment="1" applyProtection="1">
      <alignment horizontal="right" vertical="center"/>
    </xf>
    <xf numFmtId="38" fontId="2" fillId="0" borderId="63" xfId="1" applyFont="1" applyBorder="1" applyAlignment="1" applyProtection="1">
      <alignment vertical="center"/>
      <protection locked="0"/>
    </xf>
    <xf numFmtId="38" fontId="2" fillId="0" borderId="64" xfId="1" applyFont="1" applyBorder="1" applyAlignment="1" applyProtection="1">
      <alignment vertical="center"/>
      <protection locked="0"/>
    </xf>
    <xf numFmtId="38" fontId="2" fillId="0" borderId="64" xfId="1" applyFont="1" applyBorder="1" applyAlignment="1" applyProtection="1">
      <alignment horizontal="right" vertical="center"/>
    </xf>
    <xf numFmtId="38" fontId="2" fillId="0" borderId="4" xfId="1" applyFont="1" applyBorder="1" applyAlignment="1" applyProtection="1">
      <alignment vertical="center"/>
      <protection locked="0"/>
    </xf>
    <xf numFmtId="38" fontId="2" fillId="0" borderId="4" xfId="1" applyFont="1" applyBorder="1" applyAlignment="1" applyProtection="1">
      <alignment vertical="center"/>
    </xf>
    <xf numFmtId="38" fontId="2" fillId="0" borderId="60" xfId="1" applyFont="1" applyBorder="1" applyAlignment="1" applyProtection="1">
      <alignment vertical="center"/>
    </xf>
    <xf numFmtId="0" fontId="0" fillId="0" borderId="6" xfId="0" applyBorder="1" applyAlignment="1" applyProtection="1">
      <alignment vertical="center"/>
      <protection locked="0"/>
    </xf>
    <xf numFmtId="38" fontId="2" fillId="0" borderId="17" xfId="1" applyFont="1" applyBorder="1" applyAlignment="1" applyProtection="1">
      <alignment vertical="center"/>
    </xf>
    <xf numFmtId="38" fontId="2" fillId="0" borderId="19" xfId="1" applyFont="1" applyBorder="1" applyAlignment="1" applyProtection="1">
      <alignment vertical="center"/>
    </xf>
    <xf numFmtId="38" fontId="2" fillId="0" borderId="19" xfId="1" applyFont="1" applyBorder="1" applyAlignment="1" applyProtection="1">
      <alignment horizontal="right" vertical="center"/>
    </xf>
    <xf numFmtId="38" fontId="2" fillId="0" borderId="0" xfId="1" applyFont="1" applyBorder="1" applyAlignment="1" applyProtection="1">
      <alignment horizontal="center" vertical="center" textRotation="255"/>
      <protection locked="0"/>
    </xf>
    <xf numFmtId="0" fontId="2" fillId="0" borderId="0" xfId="0" applyFont="1" applyBorder="1" applyAlignment="1" applyProtection="1">
      <alignment horizontal="center" vertical="center" textRotation="255"/>
      <protection locked="0"/>
    </xf>
    <xf numFmtId="38" fontId="2" fillId="0" borderId="24" xfId="1" applyFont="1" applyBorder="1" applyAlignment="1" applyProtection="1">
      <alignment horizontal="center" vertical="center" textRotation="255"/>
      <protection locked="0"/>
    </xf>
    <xf numFmtId="0" fontId="2" fillId="0" borderId="4" xfId="0" applyFont="1" applyBorder="1" applyAlignment="1" applyProtection="1">
      <alignment horizontal="center" vertical="center" textRotation="255"/>
      <protection locked="0"/>
    </xf>
    <xf numFmtId="0" fontId="2" fillId="0" borderId="20" xfId="0" applyFont="1" applyBorder="1" applyAlignment="1" applyProtection="1">
      <alignment horizontal="center" vertical="center" textRotation="255"/>
      <protection locked="0"/>
    </xf>
    <xf numFmtId="38" fontId="2" fillId="0" borderId="51" xfId="1" applyFont="1" applyBorder="1" applyAlignment="1" applyProtection="1">
      <alignment horizontal="center" vertical="center" textRotation="255"/>
      <protection locked="0"/>
    </xf>
    <xf numFmtId="0" fontId="2" fillId="0" borderId="26" xfId="0" applyFont="1" applyBorder="1" applyAlignment="1" applyProtection="1">
      <alignment horizontal="center" vertical="center" textRotation="255"/>
      <protection locked="0"/>
    </xf>
    <xf numFmtId="0" fontId="2" fillId="0" borderId="10" xfId="0" applyFont="1" applyBorder="1" applyAlignment="1" applyProtection="1">
      <alignment horizontal="center" vertical="center" textRotation="255"/>
      <protection locked="0"/>
    </xf>
    <xf numFmtId="38" fontId="2" fillId="0" borderId="9" xfId="1" applyFont="1" applyBorder="1" applyAlignment="1" applyProtection="1">
      <alignment horizontal="center" vertical="center" textRotation="255"/>
      <protection locked="0"/>
    </xf>
    <xf numFmtId="38" fontId="2" fillId="0" borderId="12" xfId="1" applyFont="1" applyBorder="1" applyAlignment="1" applyProtection="1">
      <alignment horizontal="center" vertical="center" textRotation="255"/>
      <protection locked="0"/>
    </xf>
    <xf numFmtId="38" fontId="2" fillId="0" borderId="4" xfId="1" applyFont="1" applyBorder="1" applyAlignment="1" applyProtection="1">
      <alignment horizontal="center" vertical="center" textRotation="255"/>
      <protection locked="0"/>
    </xf>
    <xf numFmtId="38" fontId="2" fillId="0" borderId="20" xfId="1" applyFont="1" applyBorder="1" applyAlignment="1" applyProtection="1">
      <alignment horizontal="center" vertical="center" textRotation="255"/>
      <protection locked="0"/>
    </xf>
    <xf numFmtId="0" fontId="0" fillId="0" borderId="26" xfId="0" applyBorder="1" applyAlignment="1" applyProtection="1">
      <alignment horizontal="center" vertical="center" textRotation="255"/>
      <protection locked="0"/>
    </xf>
    <xf numFmtId="0" fontId="0" fillId="0" borderId="10" xfId="0" applyBorder="1" applyAlignment="1" applyProtection="1">
      <alignment horizontal="center" vertical="center" textRotation="255"/>
      <protection locked="0"/>
    </xf>
    <xf numFmtId="38" fontId="2" fillId="0" borderId="51" xfId="1" applyFont="1" applyBorder="1" applyAlignment="1" applyProtection="1">
      <alignment horizontal="center" vertical="center" textRotation="255" wrapText="1"/>
      <protection locked="0"/>
    </xf>
    <xf numFmtId="0" fontId="2" fillId="0" borderId="26" xfId="0" applyFont="1" applyBorder="1" applyProtection="1">
      <protection locked="0"/>
    </xf>
    <xf numFmtId="0" fontId="2" fillId="0" borderId="10" xfId="0" applyFont="1" applyBorder="1" applyProtection="1">
      <protection locked="0"/>
    </xf>
    <xf numFmtId="38" fontId="2" fillId="0" borderId="26" xfId="1" applyFont="1" applyBorder="1" applyAlignment="1" applyProtection="1">
      <alignment horizontal="center" vertical="center" textRotation="255"/>
      <protection locked="0"/>
    </xf>
    <xf numFmtId="38" fontId="2" fillId="0" borderId="10" xfId="1" applyFont="1" applyBorder="1" applyAlignment="1" applyProtection="1">
      <alignment horizontal="center" vertical="center" textRotation="255"/>
      <protection locked="0"/>
    </xf>
    <xf numFmtId="0" fontId="0" fillId="0" borderId="9" xfId="0" applyBorder="1" applyAlignment="1">
      <alignment horizontal="right" vertical="center"/>
    </xf>
    <xf numFmtId="0" fontId="0" fillId="0" borderId="1"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38" fontId="2" fillId="0" borderId="6" xfId="1" applyFont="1" applyBorder="1" applyAlignment="1" applyProtection="1">
      <alignment vertical="center" shrinkToFit="1"/>
      <protection locked="0"/>
    </xf>
    <xf numFmtId="0" fontId="0" fillId="0" borderId="6" xfId="0" applyBorder="1" applyAlignment="1">
      <alignment vertical="center" shrinkToFit="1"/>
    </xf>
    <xf numFmtId="0" fontId="0" fillId="0" borderId="1" xfId="0" applyBorder="1" applyAlignment="1" applyProtection="1">
      <alignment vertical="center" shrinkToFit="1"/>
      <protection locked="0"/>
    </xf>
    <xf numFmtId="0" fontId="0" fillId="0" borderId="6" xfId="0" applyBorder="1" applyAlignment="1" applyProtection="1">
      <alignment horizontal="right" vertical="center" wrapText="1"/>
      <protection locked="0"/>
    </xf>
    <xf numFmtId="0" fontId="2" fillId="0" borderId="20" xfId="0" applyFont="1" applyBorder="1" applyAlignment="1" applyProtection="1">
      <alignment horizontal="center" vertical="center" shrinkToFit="1"/>
      <protection locked="0"/>
    </xf>
    <xf numFmtId="38" fontId="2" fillId="0" borderId="8" xfId="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38" fontId="2" fillId="0" borderId="2" xfId="1" applyFont="1" applyBorder="1" applyAlignment="1" applyProtection="1">
      <alignment horizontal="distributed" vertical="center" justifyLastLine="1"/>
      <protection locked="0"/>
    </xf>
    <xf numFmtId="38" fontId="2" fillId="0" borderId="1" xfId="1" applyFont="1" applyBorder="1" applyAlignment="1" applyProtection="1">
      <alignment horizontal="distributed" vertical="center" justifyLastLine="1"/>
      <protection locked="0"/>
    </xf>
    <xf numFmtId="38" fontId="2" fillId="0" borderId="15" xfId="1" applyFont="1" applyBorder="1" applyAlignment="1" applyProtection="1">
      <alignment horizontal="distributed" vertical="center" justifyLastLine="1"/>
      <protection locked="0"/>
    </xf>
    <xf numFmtId="38" fontId="2" fillId="0" borderId="21" xfId="1" applyFont="1" applyBorder="1" applyAlignment="1" applyProtection="1">
      <alignment horizontal="distributed" vertical="center" justifyLastLine="1"/>
      <protection locked="0"/>
    </xf>
    <xf numFmtId="38" fontId="2" fillId="0" borderId="22" xfId="1" applyFont="1" applyBorder="1" applyAlignment="1" applyProtection="1">
      <alignment horizontal="distributed" vertical="center" justifyLastLine="1"/>
      <protection locked="0"/>
    </xf>
    <xf numFmtId="38" fontId="2" fillId="0" borderId="17" xfId="1" applyFont="1" applyBorder="1" applyAlignment="1" applyProtection="1">
      <alignment horizontal="distributed" vertical="center" justifyLastLine="1"/>
      <protection locked="0"/>
    </xf>
    <xf numFmtId="0" fontId="0" fillId="0" borderId="18" xfId="0" applyBorder="1" applyAlignment="1" applyProtection="1">
      <alignment horizontal="distributed" vertical="center" justifyLastLine="1"/>
      <protection locked="0"/>
    </xf>
    <xf numFmtId="0" fontId="0" fillId="0" borderId="20" xfId="0" applyBorder="1" applyAlignment="1" applyProtection="1">
      <alignment horizontal="distributed" vertical="center" justifyLastLine="1"/>
      <protection locked="0"/>
    </xf>
    <xf numFmtId="0" fontId="0" fillId="0" borderId="13" xfId="0" applyBorder="1" applyAlignment="1" applyProtection="1">
      <alignment horizontal="distributed" vertical="center" justifyLastLine="1"/>
      <protection locked="0"/>
    </xf>
    <xf numFmtId="0" fontId="0" fillId="0" borderId="19" xfId="0" applyBorder="1" applyAlignment="1" applyProtection="1">
      <alignment horizontal="distributed" vertical="center" justifyLastLine="1"/>
      <protection locked="0"/>
    </xf>
    <xf numFmtId="0" fontId="0" fillId="0" borderId="12" xfId="0" applyBorder="1" applyAlignment="1" applyProtection="1">
      <alignment horizontal="distributed" vertical="center" justifyLastLine="1"/>
      <protection locked="0"/>
    </xf>
    <xf numFmtId="0" fontId="0" fillId="0" borderId="22" xfId="0" applyBorder="1" applyAlignment="1" applyProtection="1">
      <alignment horizontal="distributed" vertical="center" justifyLastLine="1"/>
      <protection locked="0"/>
    </xf>
    <xf numFmtId="38" fontId="2" fillId="0" borderId="19" xfId="1" applyFont="1" applyBorder="1" applyAlignment="1" applyProtection="1">
      <alignment horizontal="center" vertical="center"/>
      <protection locked="0"/>
    </xf>
    <xf numFmtId="0" fontId="0" fillId="0" borderId="23"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5" xfId="0" applyBorder="1" applyAlignment="1" applyProtection="1">
      <alignment vertical="center"/>
      <protection locked="0"/>
    </xf>
    <xf numFmtId="0" fontId="0" fillId="0" borderId="18" xfId="0" applyBorder="1" applyAlignment="1" applyProtection="1">
      <alignment vertical="center"/>
      <protection locked="0"/>
    </xf>
    <xf numFmtId="0" fontId="0" fillId="0" borderId="0" xfId="0" applyAlignment="1" applyProtection="1">
      <alignment horizontal="left" vertical="center" textRotation="180"/>
      <protection locked="0"/>
    </xf>
    <xf numFmtId="38" fontId="2" fillId="0" borderId="18" xfId="1" applyFont="1" applyBorder="1" applyAlignment="1" applyProtection="1">
      <alignment horizontal="right" vertical="center" shrinkToFit="1"/>
      <protection locked="0"/>
    </xf>
    <xf numFmtId="38" fontId="2" fillId="0" borderId="5" xfId="1" applyFont="1" applyBorder="1" applyAlignment="1" applyProtection="1">
      <alignment horizontal="right" vertical="center" shrinkToFit="1"/>
      <protection locked="0"/>
    </xf>
    <xf numFmtId="0" fontId="2" fillId="0" borderId="5" xfId="0" applyFont="1" applyBorder="1" applyAlignment="1" applyProtection="1">
      <alignment horizontal="right" vertical="center" shrinkToFit="1"/>
      <protection locked="0"/>
    </xf>
    <xf numFmtId="38" fontId="2" fillId="0" borderId="9" xfId="1" applyFont="1" applyBorder="1" applyAlignment="1" applyProtection="1">
      <alignment vertical="center" shrinkToFit="1"/>
      <protection locked="0"/>
    </xf>
    <xf numFmtId="38" fontId="2" fillId="0" borderId="12" xfId="1" applyFont="1" applyBorder="1" applyAlignment="1" applyProtection="1">
      <alignment horizontal="right" vertical="center"/>
      <protection locked="0"/>
    </xf>
    <xf numFmtId="0" fontId="0" fillId="0" borderId="13" xfId="0" applyBorder="1" applyAlignment="1" applyProtection="1">
      <alignment horizontal="right" vertical="center"/>
      <protection locked="0"/>
    </xf>
    <xf numFmtId="38" fontId="2" fillId="0" borderId="5" xfId="1" applyFont="1" applyBorder="1" applyAlignment="1" applyProtection="1">
      <alignment horizontal="center" vertical="center" textRotation="255"/>
      <protection locked="0"/>
    </xf>
    <xf numFmtId="38" fontId="2" fillId="0" borderId="7" xfId="1" applyFont="1" applyBorder="1" applyAlignment="1" applyProtection="1">
      <alignment horizontal="center" vertical="center" textRotation="255"/>
      <protection locked="0"/>
    </xf>
    <xf numFmtId="191" fontId="2" fillId="0" borderId="4" xfId="1"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191" fontId="2" fillId="0" borderId="8" xfId="1" applyNumberFormat="1"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191" fontId="2" fillId="0" borderId="20" xfId="1" applyNumberFormat="1" applyFont="1" applyBorder="1" applyAlignment="1" applyProtection="1">
      <alignment horizontal="center" vertical="center"/>
      <protection locked="0"/>
    </xf>
    <xf numFmtId="191" fontId="2" fillId="0" borderId="13" xfId="1" applyNumberFormat="1" applyFont="1" applyBorder="1" applyAlignment="1" applyProtection="1">
      <alignment horizontal="center" vertical="center"/>
      <protection locked="0"/>
    </xf>
    <xf numFmtId="191" fontId="2" fillId="0" borderId="12" xfId="1" applyNumberFormat="1" applyFont="1" applyBorder="1" applyAlignment="1" applyProtection="1">
      <alignment horizontal="center" vertical="center"/>
      <protection locked="0"/>
    </xf>
    <xf numFmtId="191" fontId="2" fillId="0" borderId="5" xfId="1" applyNumberFormat="1" applyFont="1" applyBorder="1" applyAlignment="1" applyProtection="1">
      <alignment horizontal="center" vertical="center"/>
      <protection locked="0"/>
    </xf>
    <xf numFmtId="191" fontId="2" fillId="0" borderId="0" xfId="1" applyNumberFormat="1" applyFont="1" applyBorder="1" applyAlignment="1" applyProtection="1">
      <alignment horizontal="center" vertical="center"/>
      <protection locked="0"/>
    </xf>
    <xf numFmtId="191" fontId="2" fillId="0" borderId="17" xfId="1" applyNumberFormat="1" applyFont="1" applyBorder="1" applyAlignment="1" applyProtection="1">
      <alignment horizontal="center" vertical="center"/>
      <protection locked="0"/>
    </xf>
    <xf numFmtId="191" fontId="2" fillId="0" borderId="18" xfId="1" applyNumberFormat="1" applyFont="1" applyBorder="1" applyAlignment="1" applyProtection="1">
      <alignment horizontal="center" vertical="center"/>
      <protection locked="0"/>
    </xf>
    <xf numFmtId="191" fontId="2" fillId="0" borderId="19" xfId="1" applyNumberFormat="1" applyFont="1" applyBorder="1" applyAlignment="1" applyProtection="1">
      <alignment horizontal="center" vertical="center"/>
      <protection locked="0"/>
    </xf>
    <xf numFmtId="38" fontId="2" fillId="0" borderId="6" xfId="1"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38" fontId="2" fillId="0" borderId="6" xfId="1" applyFont="1" applyBorder="1" applyAlignment="1" applyProtection="1">
      <alignment horizontal="right"/>
      <protection locked="0"/>
    </xf>
    <xf numFmtId="0" fontId="2" fillId="0" borderId="6" xfId="0" applyFont="1" applyBorder="1" applyAlignment="1" applyProtection="1">
      <alignment horizontal="right"/>
      <protection locked="0"/>
    </xf>
    <xf numFmtId="38" fontId="2" fillId="0" borderId="11" xfId="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2" xfId="0" applyFont="1" applyBorder="1" applyAlignment="1" applyProtection="1">
      <alignment horizontal="right" vertical="center"/>
      <protection locked="0"/>
    </xf>
    <xf numFmtId="0" fontId="2" fillId="0" borderId="5" xfId="0" applyFont="1" applyBorder="1" applyAlignment="1" applyProtection="1">
      <alignment horizontal="center" vertical="center" textRotation="255"/>
      <protection locked="0"/>
    </xf>
    <xf numFmtId="0" fontId="2" fillId="0" borderId="7" xfId="0" applyFont="1" applyBorder="1" applyAlignment="1" applyProtection="1">
      <alignment horizontal="center" vertical="center" textRotation="255"/>
      <protection locked="0"/>
    </xf>
    <xf numFmtId="0" fontId="2" fillId="0" borderId="19"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9" xfId="0" applyBorder="1" applyAlignment="1">
      <alignment vertical="center"/>
    </xf>
    <xf numFmtId="38" fontId="2" fillId="0" borderId="0" xfId="1" applyFont="1" applyBorder="1" applyAlignment="1" applyProtection="1">
      <alignment horizontal="right" vertical="center" shrinkToFit="1"/>
    </xf>
    <xf numFmtId="38" fontId="2" fillId="0" borderId="7" xfId="1" applyFont="1" applyBorder="1" applyAlignment="1" applyProtection="1">
      <alignment horizontal="right" vertical="center" shrinkToFit="1"/>
      <protection locked="0"/>
    </xf>
    <xf numFmtId="38" fontId="2" fillId="0" borderId="6" xfId="1" applyFont="1" applyBorder="1" applyAlignment="1" applyProtection="1">
      <alignment horizontal="right" vertical="center" shrinkToFit="1"/>
    </xf>
    <xf numFmtId="0" fontId="0" fillId="0" borderId="6" xfId="0" applyBorder="1" applyAlignment="1" applyProtection="1">
      <alignment horizontal="right" vertical="center"/>
    </xf>
    <xf numFmtId="38" fontId="2" fillId="0" borderId="14" xfId="1" applyFont="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38" fontId="2" fillId="0" borderId="11" xfId="1"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38" fontId="2" fillId="0" borderId="17" xfId="1" applyFont="1" applyBorder="1" applyAlignment="1" applyProtection="1">
      <alignment horizontal="center" vertical="center" wrapText="1"/>
      <protection locked="0"/>
    </xf>
    <xf numFmtId="0" fontId="0" fillId="0" borderId="10" xfId="0" applyBorder="1" applyAlignment="1" applyProtection="1">
      <alignment vertical="center"/>
      <protection locked="0"/>
    </xf>
    <xf numFmtId="38" fontId="4" fillId="0" borderId="9" xfId="1" applyFont="1" applyBorder="1" applyAlignment="1" applyProtection="1">
      <alignment horizontal="center" vertical="center" wrapText="1"/>
      <protection locked="0"/>
    </xf>
    <xf numFmtId="38" fontId="4" fillId="0" borderId="0" xfId="1" applyFont="1" applyBorder="1" applyAlignment="1" applyProtection="1">
      <alignment horizontal="center" vertical="center" wrapText="1"/>
      <protection locked="0"/>
    </xf>
    <xf numFmtId="38" fontId="4" fillId="0" borderId="12" xfId="1" applyFont="1" applyBorder="1" applyAlignment="1" applyProtection="1">
      <alignment horizontal="center" vertical="center"/>
      <protection locked="0"/>
    </xf>
    <xf numFmtId="38" fontId="4" fillId="0" borderId="51" xfId="1" applyFont="1" applyBorder="1" applyAlignment="1" applyProtection="1">
      <alignment horizontal="center" vertical="center" wrapText="1"/>
      <protection locked="0"/>
    </xf>
    <xf numFmtId="38" fontId="4" fillId="0" borderId="26" xfId="1" applyFont="1" applyBorder="1" applyAlignment="1" applyProtection="1">
      <alignment horizontal="center" vertical="center" wrapText="1"/>
      <protection locked="0"/>
    </xf>
    <xf numFmtId="38" fontId="4" fillId="0" borderId="10" xfId="1" applyFont="1" applyBorder="1" applyAlignment="1" applyProtection="1">
      <alignment horizontal="center" vertical="center"/>
      <protection locked="0"/>
    </xf>
    <xf numFmtId="0" fontId="0" fillId="0" borderId="6" xfId="0" applyBorder="1" applyAlignment="1">
      <alignment horizontal="right" vertical="center"/>
    </xf>
    <xf numFmtId="0" fontId="0" fillId="0" borderId="13"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19" xfId="0" applyBorder="1" applyAlignment="1" applyProtection="1">
      <alignment horizontal="right" vertical="center"/>
      <protection locked="0"/>
    </xf>
    <xf numFmtId="0" fontId="0" fillId="0" borderId="0" xfId="0" applyAlignment="1" applyProtection="1">
      <alignment horizontal="right" vertical="center"/>
    </xf>
    <xf numFmtId="38" fontId="2" fillId="0" borderId="8" xfId="1" applyFont="1" applyBorder="1" applyAlignment="1" applyProtection="1">
      <alignment horizontal="right" vertical="center"/>
    </xf>
    <xf numFmtId="0" fontId="0" fillId="0" borderId="20" xfId="0" applyBorder="1" applyAlignment="1">
      <alignment horizontal="center" vertical="center"/>
    </xf>
    <xf numFmtId="38" fontId="6" fillId="0" borderId="9" xfId="1" applyFont="1" applyBorder="1" applyAlignment="1" applyProtection="1">
      <alignment horizontal="left" vertical="center" shrinkToFit="1"/>
      <protection locked="0"/>
    </xf>
    <xf numFmtId="0" fontId="0" fillId="0" borderId="9" xfId="0" applyBorder="1" applyProtection="1">
      <protection locked="0"/>
    </xf>
    <xf numFmtId="38" fontId="4" fillId="0" borderId="9" xfId="1" applyFont="1" applyBorder="1" applyAlignment="1" applyProtection="1">
      <alignment horizontal="right" vertical="center" shrinkToFit="1"/>
      <protection locked="0"/>
    </xf>
    <xf numFmtId="0" fontId="4" fillId="0" borderId="9" xfId="0" applyFont="1" applyBorder="1" applyAlignment="1" applyProtection="1">
      <alignment horizontal="right" vertical="center" shrinkToFit="1"/>
      <protection locked="0"/>
    </xf>
    <xf numFmtId="0" fontId="0" fillId="0" borderId="3" xfId="0" applyBorder="1" applyAlignment="1">
      <alignment horizontal="center" vertical="center" shrinkToFit="1"/>
    </xf>
    <xf numFmtId="38" fontId="2" fillId="0" borderId="8" xfId="1" applyFont="1" applyBorder="1" applyAlignment="1" applyProtection="1">
      <alignment vertical="center"/>
      <protection locked="0"/>
    </xf>
    <xf numFmtId="38" fontId="2" fillId="0" borderId="19" xfId="1" applyFont="1" applyBorder="1" applyAlignment="1" applyProtection="1">
      <alignment vertical="center"/>
      <protection locked="0"/>
    </xf>
    <xf numFmtId="38" fontId="2" fillId="0" borderId="17" xfId="1" applyFont="1" applyBorder="1" applyAlignment="1" applyProtection="1">
      <alignment vertical="center"/>
      <protection locked="0"/>
    </xf>
    <xf numFmtId="0" fontId="2" fillId="0" borderId="4" xfId="0" applyFont="1" applyBorder="1" applyAlignment="1" applyProtection="1">
      <alignment horizontal="center" vertical="center" wrapText="1"/>
      <protection locked="0"/>
    </xf>
    <xf numFmtId="0" fontId="0" fillId="0" borderId="6" xfId="0" applyBorder="1" applyAlignment="1" applyProtection="1">
      <alignment horizontal="right" vertical="center" shrinkToFit="1"/>
      <protection locked="0"/>
    </xf>
    <xf numFmtId="38" fontId="4" fillId="0" borderId="11" xfId="1" applyFont="1" applyBorder="1" applyAlignment="1" applyProtection="1">
      <alignment horizontal="center" vertical="center" wrapText="1"/>
      <protection locked="0"/>
    </xf>
    <xf numFmtId="38" fontId="4" fillId="0" borderId="14" xfId="1" applyFont="1" applyBorder="1" applyAlignment="1" applyProtection="1">
      <alignment horizontal="center" vertical="center" wrapText="1"/>
      <protection locked="0"/>
    </xf>
    <xf numFmtId="38" fontId="6" fillId="0" borderId="14" xfId="1" applyFont="1" applyBorder="1" applyAlignment="1" applyProtection="1">
      <alignment horizontal="center" vertical="center"/>
      <protection locked="0"/>
    </xf>
    <xf numFmtId="0" fontId="2" fillId="0" borderId="14" xfId="0" applyFont="1" applyBorder="1" applyAlignment="1" applyProtection="1">
      <alignment horizontal="distributed" vertical="center" wrapText="1" justifyLastLine="1"/>
      <protection locked="0"/>
    </xf>
    <xf numFmtId="0" fontId="6" fillId="0" borderId="25" xfId="0" applyFont="1" applyBorder="1" applyAlignment="1" applyProtection="1">
      <alignment horizontal="distributed" vertical="center"/>
      <protection locked="0"/>
    </xf>
    <xf numFmtId="0" fontId="6" fillId="0" borderId="10" xfId="0" applyFont="1" applyBorder="1" applyAlignment="1" applyProtection="1">
      <alignment horizontal="distributed" vertical="center"/>
      <protection locked="0"/>
    </xf>
    <xf numFmtId="0" fontId="2" fillId="0" borderId="11" xfId="0" applyFont="1" applyBorder="1" applyAlignment="1" applyProtection="1">
      <alignment horizontal="distributed" vertical="center" justifyLastLine="1"/>
      <protection locked="0"/>
    </xf>
    <xf numFmtId="38" fontId="2" fillId="0" borderId="25" xfId="1" applyFont="1" applyBorder="1" applyAlignment="1" applyProtection="1">
      <alignment horizontal="center" vertical="center" textRotation="255"/>
      <protection locked="0"/>
    </xf>
    <xf numFmtId="0" fontId="2" fillId="0" borderId="51" xfId="0" applyFont="1" applyBorder="1" applyAlignment="1" applyProtection="1">
      <alignment horizontal="distributed" vertical="center" wrapText="1"/>
      <protection locked="0"/>
    </xf>
    <xf numFmtId="0" fontId="2" fillId="0" borderId="26" xfId="0" applyFont="1" applyBorder="1" applyAlignment="1" applyProtection="1">
      <alignment horizontal="distributed" vertical="center" wrapText="1"/>
      <protection locked="0"/>
    </xf>
    <xf numFmtId="0" fontId="2" fillId="0" borderId="10" xfId="0" applyFont="1" applyBorder="1" applyAlignment="1" applyProtection="1">
      <alignment horizontal="distributed" vertical="center" wrapText="1"/>
      <protection locked="0"/>
    </xf>
    <xf numFmtId="0" fontId="2" fillId="0" borderId="24" xfId="0" applyFont="1" applyBorder="1" applyAlignment="1" applyProtection="1">
      <alignment horizontal="distributed" vertical="center" wrapText="1"/>
      <protection locked="0"/>
    </xf>
    <xf numFmtId="0" fontId="2" fillId="0" borderId="4" xfId="0" applyFont="1" applyBorder="1" applyAlignment="1" applyProtection="1">
      <alignment horizontal="distributed" vertical="center" wrapText="1"/>
      <protection locked="0"/>
    </xf>
    <xf numFmtId="0" fontId="2" fillId="0" borderId="20" xfId="0" applyFont="1" applyBorder="1" applyAlignment="1" applyProtection="1">
      <alignment horizontal="distributed" vertical="center" wrapText="1"/>
      <protection locked="0"/>
    </xf>
    <xf numFmtId="38" fontId="2" fillId="0" borderId="24" xfId="1" applyFont="1" applyBorder="1" applyAlignment="1" applyProtection="1">
      <alignment horizontal="center" vertical="center" textRotation="255" wrapText="1"/>
      <protection locked="0"/>
    </xf>
    <xf numFmtId="38" fontId="2" fillId="0" borderId="25" xfId="1" applyFont="1" applyBorder="1" applyAlignment="1" applyProtection="1">
      <alignment horizontal="center" vertical="center" textRotation="255" wrapText="1"/>
      <protection locked="0"/>
    </xf>
    <xf numFmtId="0" fontId="2" fillId="0" borderId="10" xfId="0" applyFont="1" applyBorder="1" applyAlignment="1" applyProtection="1">
      <alignment horizontal="center" vertical="center" textRotation="255" wrapText="1"/>
      <protection locked="0"/>
    </xf>
    <xf numFmtId="38" fontId="2" fillId="0" borderId="3" xfId="1" applyFont="1" applyBorder="1" applyAlignment="1" applyProtection="1">
      <alignment horizontal="distributed" vertical="center" justifyLastLine="1"/>
      <protection locked="0"/>
    </xf>
    <xf numFmtId="38" fontId="2" fillId="0" borderId="0" xfId="1" applyFont="1" applyAlignment="1" applyProtection="1">
      <alignment horizontal="left" vertical="center" textRotation="180"/>
      <protection locked="0"/>
    </xf>
    <xf numFmtId="38" fontId="2" fillId="0" borderId="23"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7" xfId="0" applyFont="1" applyBorder="1" applyAlignment="1" applyProtection="1">
      <alignment horizontal="right" vertical="center" shrinkToFit="1"/>
      <protection locked="0"/>
    </xf>
    <xf numFmtId="38" fontId="2" fillId="0" borderId="4" xfId="1" applyFont="1" applyBorder="1" applyAlignment="1" applyProtection="1">
      <alignment vertical="top" shrinkToFit="1"/>
      <protection locked="0"/>
    </xf>
    <xf numFmtId="0" fontId="0" fillId="0" borderId="0" xfId="0" applyBorder="1" applyAlignment="1" applyProtection="1">
      <alignment vertical="top" shrinkToFit="1"/>
      <protection locked="0"/>
    </xf>
    <xf numFmtId="38" fontId="2" fillId="0" borderId="8" xfId="1" applyFont="1" applyBorder="1" applyAlignment="1" applyProtection="1">
      <alignment vertical="top" shrinkToFit="1"/>
      <protection locked="0"/>
    </xf>
    <xf numFmtId="0" fontId="0" fillId="0" borderId="6" xfId="0" applyBorder="1" applyAlignment="1" applyProtection="1">
      <alignment vertical="top" shrinkToFit="1"/>
      <protection locked="0"/>
    </xf>
    <xf numFmtId="38" fontId="2" fillId="0" borderId="4" xfId="1" applyFont="1" applyBorder="1" applyAlignment="1" applyProtection="1">
      <alignment vertical="top" wrapText="1" shrinkToFit="1"/>
      <protection locked="0"/>
    </xf>
    <xf numFmtId="38" fontId="13" fillId="0" borderId="6" xfId="1" applyFont="1" applyBorder="1" applyAlignment="1" applyProtection="1">
      <alignment horizontal="right" vertical="center" shrinkToFit="1"/>
      <protection locked="0"/>
    </xf>
    <xf numFmtId="38" fontId="13" fillId="0" borderId="7" xfId="1" applyFont="1" applyBorder="1" applyAlignment="1" applyProtection="1">
      <alignment horizontal="right" vertical="center" shrinkToFit="1"/>
      <protection locked="0"/>
    </xf>
    <xf numFmtId="38" fontId="13" fillId="0" borderId="8" xfId="1" applyFont="1" applyBorder="1" applyAlignment="1" applyProtection="1">
      <alignment vertical="center" shrinkToFit="1"/>
    </xf>
    <xf numFmtId="0" fontId="14" fillId="0" borderId="6" xfId="0" applyFont="1" applyBorder="1" applyAlignment="1" applyProtection="1">
      <alignment vertical="center" shrinkToFit="1"/>
    </xf>
    <xf numFmtId="38" fontId="13" fillId="0" borderId="6" xfId="1" applyFont="1" applyBorder="1" applyAlignment="1" applyProtection="1">
      <alignment vertical="center" shrinkToFit="1"/>
      <protection locked="0"/>
    </xf>
    <xf numFmtId="0" fontId="1" fillId="0" borderId="6" xfId="0" applyFont="1" applyBorder="1" applyAlignment="1" applyProtection="1">
      <alignment horizontal="right" vertical="center"/>
      <protection locked="0"/>
    </xf>
    <xf numFmtId="38" fontId="2" fillId="0" borderId="17" xfId="1" applyFont="1" applyBorder="1" applyAlignment="1" applyProtection="1">
      <alignment vertical="top" shrinkToFit="1"/>
      <protection locked="0"/>
    </xf>
    <xf numFmtId="0" fontId="0" fillId="0" borderId="19" xfId="0" applyBorder="1" applyAlignment="1" applyProtection="1">
      <alignment vertical="top" shrinkToFit="1"/>
      <protection locked="0"/>
    </xf>
    <xf numFmtId="38" fontId="13" fillId="0" borderId="0" xfId="1" applyFont="1" applyBorder="1" applyAlignment="1" applyProtection="1">
      <alignment horizontal="right" vertical="center" shrinkToFit="1"/>
      <protection locked="0"/>
    </xf>
    <xf numFmtId="38" fontId="13" fillId="0" borderId="5" xfId="1" applyFont="1" applyBorder="1" applyAlignment="1" applyProtection="1">
      <alignment horizontal="right" vertical="center" shrinkToFit="1"/>
      <protection locked="0"/>
    </xf>
    <xf numFmtId="38" fontId="13" fillId="0" borderId="4" xfId="1" applyFont="1" applyBorder="1" applyAlignment="1" applyProtection="1">
      <alignment vertical="center" shrinkToFit="1"/>
    </xf>
    <xf numFmtId="0" fontId="14" fillId="0" borderId="0" xfId="0" applyFont="1" applyBorder="1" applyAlignment="1" applyProtection="1">
      <alignment vertical="center" shrinkToFit="1"/>
    </xf>
    <xf numFmtId="38" fontId="13" fillId="0" borderId="0" xfId="1" applyFont="1" applyBorder="1" applyAlignment="1" applyProtection="1">
      <alignment vertical="center" shrinkToFit="1"/>
      <protection locked="0"/>
    </xf>
    <xf numFmtId="38" fontId="13" fillId="0" borderId="68" xfId="1" applyFont="1" applyBorder="1" applyAlignment="1" applyProtection="1">
      <alignment vertical="center" shrinkToFit="1"/>
    </xf>
    <xf numFmtId="0" fontId="14" fillId="0" borderId="69" xfId="0" applyFont="1" applyBorder="1" applyAlignment="1" applyProtection="1">
      <alignment vertical="center" shrinkToFit="1"/>
    </xf>
    <xf numFmtId="38" fontId="13" fillId="0" borderId="65" xfId="1" applyFont="1" applyBorder="1" applyAlignment="1" applyProtection="1">
      <alignment horizontal="center" vertical="center" shrinkToFit="1"/>
      <protection locked="0"/>
    </xf>
    <xf numFmtId="0" fontId="14" fillId="0" borderId="65" xfId="0" applyFont="1" applyBorder="1" applyAlignment="1" applyProtection="1">
      <alignment vertical="center" shrinkToFit="1"/>
      <protection locked="0"/>
    </xf>
    <xf numFmtId="38" fontId="13" fillId="0" borderId="66" xfId="1" applyFont="1" applyBorder="1" applyAlignment="1" applyProtection="1">
      <alignment horizontal="center" vertical="center" shrinkToFit="1"/>
      <protection locked="0"/>
    </xf>
    <xf numFmtId="38" fontId="13" fillId="0" borderId="67" xfId="1" applyFont="1" applyBorder="1" applyAlignment="1" applyProtection="1">
      <alignment horizontal="center" vertical="center" shrinkToFit="1"/>
      <protection locked="0"/>
    </xf>
  </cellXfs>
  <cellStyles count="3">
    <cellStyle name="桁区切り 2" xfId="1" xr:uid="{00000000-0005-0000-0000-000000000000}"/>
    <cellStyle name="標準" xfId="0" builtinId="0"/>
    <cellStyle name="標準_08=20死因01" xfId="2" xr:uid="{00000000-0005-0000-0000-000002000000}"/>
  </cellStyles>
  <dxfs count="24">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7</xdr:col>
      <xdr:colOff>390525</xdr:colOff>
      <xdr:row>27</xdr:row>
      <xdr:rowOff>0</xdr:rowOff>
    </xdr:from>
    <xdr:to>
      <xdr:col>8</xdr:col>
      <xdr:colOff>190500</xdr:colOff>
      <xdr:row>27</xdr:row>
      <xdr:rowOff>0</xdr:rowOff>
    </xdr:to>
    <xdr:sp macro="" textlink="">
      <xdr:nvSpPr>
        <xdr:cNvPr id="2" name="AutoShape 9">
          <a:extLst>
            <a:ext uri="{FF2B5EF4-FFF2-40B4-BE49-F238E27FC236}">
              <a16:creationId xmlns:a16="http://schemas.microsoft.com/office/drawing/2014/main" id="{00000000-0008-0000-0E00-000002000000}"/>
            </a:ext>
          </a:extLst>
        </xdr:cNvPr>
        <xdr:cNvSpPr>
          <a:spLocks/>
        </xdr:cNvSpPr>
      </xdr:nvSpPr>
      <xdr:spPr bwMode="auto">
        <a:xfrm rot="-5400000">
          <a:off x="4429125" y="6819900"/>
          <a:ext cx="0" cy="381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390525</xdr:colOff>
      <xdr:row>27</xdr:row>
      <xdr:rowOff>0</xdr:rowOff>
    </xdr:from>
    <xdr:to>
      <xdr:col>5</xdr:col>
      <xdr:colOff>190500</xdr:colOff>
      <xdr:row>27</xdr:row>
      <xdr:rowOff>0</xdr:rowOff>
    </xdr:to>
    <xdr:sp macro="" textlink="">
      <xdr:nvSpPr>
        <xdr:cNvPr id="3" name="AutoShape 10">
          <a:extLst>
            <a:ext uri="{FF2B5EF4-FFF2-40B4-BE49-F238E27FC236}">
              <a16:creationId xmlns:a16="http://schemas.microsoft.com/office/drawing/2014/main" id="{00000000-0008-0000-0E00-000003000000}"/>
            </a:ext>
          </a:extLst>
        </xdr:cNvPr>
        <xdr:cNvSpPr>
          <a:spLocks/>
        </xdr:cNvSpPr>
      </xdr:nvSpPr>
      <xdr:spPr bwMode="auto">
        <a:xfrm rot="-5400000">
          <a:off x="2686050" y="6819900"/>
          <a:ext cx="0" cy="381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390525</xdr:colOff>
      <xdr:row>27</xdr:row>
      <xdr:rowOff>0</xdr:rowOff>
    </xdr:from>
    <xdr:to>
      <xdr:col>8</xdr:col>
      <xdr:colOff>190500</xdr:colOff>
      <xdr:row>27</xdr:row>
      <xdr:rowOff>0</xdr:rowOff>
    </xdr:to>
    <xdr:sp macro="" textlink="">
      <xdr:nvSpPr>
        <xdr:cNvPr id="4" name="AutoShape 9">
          <a:extLst>
            <a:ext uri="{FF2B5EF4-FFF2-40B4-BE49-F238E27FC236}">
              <a16:creationId xmlns:a16="http://schemas.microsoft.com/office/drawing/2014/main" id="{00000000-0008-0000-0E00-000004000000}"/>
            </a:ext>
          </a:extLst>
        </xdr:cNvPr>
        <xdr:cNvSpPr>
          <a:spLocks/>
        </xdr:cNvSpPr>
      </xdr:nvSpPr>
      <xdr:spPr bwMode="auto">
        <a:xfrm rot="-5400000">
          <a:off x="4429125" y="6819900"/>
          <a:ext cx="0" cy="381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390525</xdr:colOff>
      <xdr:row>27</xdr:row>
      <xdr:rowOff>0</xdr:rowOff>
    </xdr:from>
    <xdr:to>
      <xdr:col>5</xdr:col>
      <xdr:colOff>190500</xdr:colOff>
      <xdr:row>27</xdr:row>
      <xdr:rowOff>0</xdr:rowOff>
    </xdr:to>
    <xdr:sp macro="" textlink="">
      <xdr:nvSpPr>
        <xdr:cNvPr id="5" name="AutoShape 10">
          <a:extLst>
            <a:ext uri="{FF2B5EF4-FFF2-40B4-BE49-F238E27FC236}">
              <a16:creationId xmlns:a16="http://schemas.microsoft.com/office/drawing/2014/main" id="{00000000-0008-0000-0E00-000005000000}"/>
            </a:ext>
          </a:extLst>
        </xdr:cNvPr>
        <xdr:cNvSpPr>
          <a:spLocks/>
        </xdr:cNvSpPr>
      </xdr:nvSpPr>
      <xdr:spPr bwMode="auto">
        <a:xfrm rot="-5400000">
          <a:off x="2686050" y="6819900"/>
          <a:ext cx="0" cy="381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733425</xdr:colOff>
      <xdr:row>0</xdr:row>
      <xdr:rowOff>38100</xdr:rowOff>
    </xdr:from>
    <xdr:to>
      <xdr:col>3</xdr:col>
      <xdr:colOff>809625</xdr:colOff>
      <xdr:row>2</xdr:row>
      <xdr:rowOff>152400</xdr:rowOff>
    </xdr:to>
    <xdr:sp macro="" textlink="">
      <xdr:nvSpPr>
        <xdr:cNvPr id="2" name="AutoShape 1">
          <a:extLst>
            <a:ext uri="{FF2B5EF4-FFF2-40B4-BE49-F238E27FC236}">
              <a16:creationId xmlns:a16="http://schemas.microsoft.com/office/drawing/2014/main" id="{00000000-0008-0000-0D00-000002000000}"/>
            </a:ext>
          </a:extLst>
        </xdr:cNvPr>
        <xdr:cNvSpPr>
          <a:spLocks/>
        </xdr:cNvSpPr>
      </xdr:nvSpPr>
      <xdr:spPr bwMode="auto">
        <a:xfrm>
          <a:off x="3914775" y="38100"/>
          <a:ext cx="76200" cy="571500"/>
        </a:xfrm>
        <a:prstGeom prst="leftBrace">
          <a:avLst>
            <a:gd name="adj1" fmla="val 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733425</xdr:colOff>
      <xdr:row>0</xdr:row>
      <xdr:rowOff>38100</xdr:rowOff>
    </xdr:from>
    <xdr:to>
      <xdr:col>3</xdr:col>
      <xdr:colOff>809625</xdr:colOff>
      <xdr:row>2</xdr:row>
      <xdr:rowOff>152400</xdr:rowOff>
    </xdr:to>
    <xdr:sp macro="" textlink="">
      <xdr:nvSpPr>
        <xdr:cNvPr id="3" name="AutoShape 1">
          <a:extLst>
            <a:ext uri="{FF2B5EF4-FFF2-40B4-BE49-F238E27FC236}">
              <a16:creationId xmlns:a16="http://schemas.microsoft.com/office/drawing/2014/main" id="{00000000-0008-0000-0D00-000003000000}"/>
            </a:ext>
          </a:extLst>
        </xdr:cNvPr>
        <xdr:cNvSpPr>
          <a:spLocks/>
        </xdr:cNvSpPr>
      </xdr:nvSpPr>
      <xdr:spPr bwMode="auto">
        <a:xfrm>
          <a:off x="3914775" y="38100"/>
          <a:ext cx="76200" cy="571500"/>
        </a:xfrm>
        <a:prstGeom prst="leftBrace">
          <a:avLst>
            <a:gd name="adj1" fmla="val 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5"/>
  <sheetViews>
    <sheetView tabSelected="1" zoomScaleNormal="100" workbookViewId="0">
      <selection sqref="A1:E1"/>
    </sheetView>
  </sheetViews>
  <sheetFormatPr defaultRowHeight="13.5"/>
  <cols>
    <col min="1" max="1" width="4.5" style="27" customWidth="1"/>
    <col min="2" max="3" width="4.5" style="24" customWidth="1"/>
    <col min="4" max="4" width="4.5" style="3" bestFit="1" customWidth="1"/>
    <col min="5" max="5" width="9" style="25"/>
    <col min="6" max="6" width="2.625" style="26" bestFit="1" customWidth="1"/>
    <col min="7" max="7" width="4.875" style="3" customWidth="1"/>
    <col min="8" max="8" width="9" style="3"/>
    <col min="9" max="9" width="11.625" style="3" bestFit="1" customWidth="1"/>
    <col min="10" max="10" width="9.125" style="3" bestFit="1" customWidth="1"/>
    <col min="11" max="12" width="2.625" style="3" bestFit="1" customWidth="1"/>
    <col min="13" max="16384" width="9" style="3"/>
  </cols>
  <sheetData>
    <row r="1" spans="1:14" ht="18" customHeight="1" thickBot="1">
      <c r="A1" s="1013" t="s">
        <v>0</v>
      </c>
      <c r="B1" s="1013"/>
      <c r="C1" s="1013"/>
      <c r="D1" s="1013"/>
      <c r="E1" s="1013"/>
      <c r="F1" s="803"/>
      <c r="G1" s="2"/>
      <c r="H1" s="2"/>
      <c r="I1" s="2"/>
      <c r="J1" s="2"/>
      <c r="K1" s="2"/>
      <c r="L1" s="2"/>
      <c r="M1" s="2"/>
      <c r="N1" s="2"/>
    </row>
    <row r="2" spans="1:14" ht="18" customHeight="1">
      <c r="A2" s="1014" t="s">
        <v>1</v>
      </c>
      <c r="B2" s="1014"/>
      <c r="C2" s="1014"/>
      <c r="D2" s="1014"/>
      <c r="E2" s="1015" t="s">
        <v>2</v>
      </c>
      <c r="F2" s="1014"/>
      <c r="G2" s="1016"/>
      <c r="H2" s="1014" t="s">
        <v>3</v>
      </c>
      <c r="I2" s="1014"/>
      <c r="J2" s="1014"/>
      <c r="K2" s="1014"/>
      <c r="L2" s="1014"/>
      <c r="M2" s="1014"/>
      <c r="N2" s="1014"/>
    </row>
    <row r="3" spans="1:14" ht="18" customHeight="1">
      <c r="A3" s="807" t="s">
        <v>4</v>
      </c>
      <c r="B3" s="5" t="s">
        <v>5</v>
      </c>
      <c r="C3" s="5" t="s">
        <v>5</v>
      </c>
      <c r="D3" s="2">
        <v>1</v>
      </c>
      <c r="E3" s="6">
        <v>2.69</v>
      </c>
      <c r="F3" s="800" t="s">
        <v>6</v>
      </c>
      <c r="G3" s="8" t="s">
        <v>7</v>
      </c>
      <c r="H3" s="2" t="s">
        <v>8</v>
      </c>
      <c r="I3" s="2"/>
      <c r="J3" s="2"/>
      <c r="K3" s="2"/>
      <c r="L3" s="2"/>
      <c r="M3" s="2"/>
      <c r="N3" s="2"/>
    </row>
    <row r="4" spans="1:14" ht="18" customHeight="1">
      <c r="A4" s="807" t="s">
        <v>9</v>
      </c>
      <c r="B4" s="5" t="s">
        <v>10</v>
      </c>
      <c r="C4" s="5" t="s">
        <v>11</v>
      </c>
      <c r="D4" s="2">
        <v>20</v>
      </c>
      <c r="E4" s="6" t="s">
        <v>12</v>
      </c>
      <c r="F4" s="800" t="s">
        <v>6</v>
      </c>
      <c r="G4" s="8" t="s">
        <v>7</v>
      </c>
      <c r="H4" s="2" t="s">
        <v>14</v>
      </c>
      <c r="I4" s="2"/>
      <c r="J4" s="2"/>
      <c r="K4" s="2"/>
      <c r="L4" s="2"/>
      <c r="M4" s="2"/>
      <c r="N4" s="2"/>
    </row>
    <row r="5" spans="1:14" ht="18" customHeight="1">
      <c r="A5" s="807"/>
      <c r="B5" s="9" t="s">
        <v>15</v>
      </c>
      <c r="C5" s="5" t="s">
        <v>16</v>
      </c>
      <c r="D5" s="2"/>
      <c r="E5" s="6" t="s">
        <v>17</v>
      </c>
      <c r="F5" s="800" t="s">
        <v>6</v>
      </c>
      <c r="G5" s="8" t="s">
        <v>7</v>
      </c>
      <c r="H5" s="2" t="s">
        <v>18</v>
      </c>
      <c r="I5" s="2"/>
      <c r="J5" s="2">
        <v>0.19800000000000001</v>
      </c>
      <c r="K5" s="803" t="s">
        <v>6</v>
      </c>
      <c r="L5" s="2" t="s">
        <v>7</v>
      </c>
      <c r="M5" s="2" t="s">
        <v>19</v>
      </c>
      <c r="N5" s="2"/>
    </row>
    <row r="6" spans="1:14" ht="18" customHeight="1">
      <c r="A6" s="807"/>
      <c r="B6" s="9" t="s">
        <v>20</v>
      </c>
      <c r="C6" s="5" t="s">
        <v>5</v>
      </c>
      <c r="D6" s="2">
        <v>1</v>
      </c>
      <c r="E6" s="6" t="s">
        <v>17</v>
      </c>
      <c r="F6" s="800" t="s">
        <v>6</v>
      </c>
      <c r="G6" s="8" t="s">
        <v>7</v>
      </c>
      <c r="H6" s="2" t="s">
        <v>22</v>
      </c>
      <c r="I6" s="2"/>
      <c r="J6" s="2"/>
      <c r="K6" s="2"/>
      <c r="L6" s="2"/>
      <c r="M6" s="2"/>
      <c r="N6" s="2"/>
    </row>
    <row r="7" spans="1:14" ht="18" customHeight="1">
      <c r="A7" s="807"/>
      <c r="B7" s="9" t="s">
        <v>23</v>
      </c>
      <c r="C7" s="9" t="s">
        <v>24</v>
      </c>
      <c r="D7" s="2">
        <v>1</v>
      </c>
      <c r="E7" s="6" t="s">
        <v>25</v>
      </c>
      <c r="F7" s="800" t="s">
        <v>6</v>
      </c>
      <c r="G7" s="8" t="s">
        <v>7</v>
      </c>
      <c r="H7" s="2" t="s">
        <v>26</v>
      </c>
      <c r="I7" s="2"/>
      <c r="J7" s="2"/>
      <c r="K7" s="2"/>
      <c r="L7" s="2"/>
      <c r="M7" s="2"/>
      <c r="N7" s="2"/>
    </row>
    <row r="8" spans="1:14" ht="18" customHeight="1">
      <c r="A8" s="807"/>
      <c r="B8" s="9" t="s">
        <v>27</v>
      </c>
      <c r="C8" s="9" t="s">
        <v>15</v>
      </c>
      <c r="D8" s="2">
        <v>18</v>
      </c>
      <c r="E8" s="6" t="s">
        <v>28</v>
      </c>
      <c r="F8" s="800" t="s">
        <v>6</v>
      </c>
      <c r="G8" s="8" t="s">
        <v>7</v>
      </c>
      <c r="H8" s="2" t="s">
        <v>29</v>
      </c>
      <c r="I8" s="2"/>
      <c r="J8" s="2">
        <v>0.77600000000000002</v>
      </c>
      <c r="K8" s="803" t="s">
        <v>6</v>
      </c>
      <c r="L8" s="2" t="s">
        <v>7</v>
      </c>
      <c r="M8" s="2" t="s">
        <v>30</v>
      </c>
      <c r="N8" s="2"/>
    </row>
    <row r="9" spans="1:14" ht="18" customHeight="1">
      <c r="A9" s="807"/>
      <c r="B9" s="9" t="s">
        <v>31</v>
      </c>
      <c r="C9" s="5" t="s">
        <v>32</v>
      </c>
      <c r="D9" s="2">
        <v>1</v>
      </c>
      <c r="E9" s="6" t="s">
        <v>33</v>
      </c>
      <c r="F9" s="800" t="s">
        <v>6</v>
      </c>
      <c r="G9" s="8" t="s">
        <v>7</v>
      </c>
      <c r="H9" s="2" t="s">
        <v>34</v>
      </c>
      <c r="I9" s="2"/>
      <c r="J9" s="10" t="s">
        <v>35</v>
      </c>
      <c r="K9" s="803" t="s">
        <v>6</v>
      </c>
      <c r="L9" s="2" t="s">
        <v>7</v>
      </c>
      <c r="M9" s="2" t="s">
        <v>36</v>
      </c>
      <c r="N9" s="2"/>
    </row>
    <row r="10" spans="1:14" ht="18" customHeight="1">
      <c r="A10" s="807"/>
      <c r="B10" s="9" t="s">
        <v>37</v>
      </c>
      <c r="C10" s="5" t="s">
        <v>11</v>
      </c>
      <c r="D10" s="2">
        <v>10</v>
      </c>
      <c r="E10" s="6" t="s">
        <v>38</v>
      </c>
      <c r="F10" s="800" t="s">
        <v>6</v>
      </c>
      <c r="G10" s="8" t="s">
        <v>7</v>
      </c>
      <c r="H10" s="2" t="s">
        <v>39</v>
      </c>
      <c r="I10" s="2"/>
      <c r="J10" s="2">
        <v>7.8E-2</v>
      </c>
      <c r="K10" s="803" t="s">
        <v>6</v>
      </c>
      <c r="L10" s="2" t="s">
        <v>7</v>
      </c>
      <c r="M10" s="807" t="s">
        <v>40</v>
      </c>
      <c r="N10" s="2"/>
    </row>
    <row r="11" spans="1:14" ht="18" customHeight="1">
      <c r="A11" s="807"/>
      <c r="B11" s="9" t="s">
        <v>41</v>
      </c>
      <c r="C11" s="9" t="s">
        <v>24</v>
      </c>
      <c r="D11" s="2">
        <v>1</v>
      </c>
      <c r="E11" s="6" t="s">
        <v>42</v>
      </c>
      <c r="F11" s="800" t="s">
        <v>6</v>
      </c>
      <c r="G11" s="8" t="s">
        <v>7</v>
      </c>
      <c r="H11" s="2" t="s">
        <v>39</v>
      </c>
      <c r="I11" s="2"/>
      <c r="J11" s="2">
        <v>3.3000000000000002E-2</v>
      </c>
      <c r="K11" s="803" t="s">
        <v>6</v>
      </c>
      <c r="L11" s="2" t="s">
        <v>7</v>
      </c>
      <c r="M11" s="2" t="s">
        <v>36</v>
      </c>
      <c r="N11" s="2"/>
    </row>
    <row r="12" spans="1:14" ht="18" customHeight="1">
      <c r="A12" s="807"/>
      <c r="B12" s="9"/>
      <c r="C12" s="9"/>
      <c r="D12" s="2"/>
      <c r="E12" s="6"/>
      <c r="F12" s="800"/>
      <c r="G12" s="8"/>
      <c r="H12" s="2" t="s">
        <v>43</v>
      </c>
      <c r="I12" s="2"/>
      <c r="J12" s="2">
        <v>0.223</v>
      </c>
      <c r="K12" s="803" t="s">
        <v>6</v>
      </c>
      <c r="L12" s="2" t="s">
        <v>7</v>
      </c>
      <c r="M12" s="2" t="s">
        <v>44</v>
      </c>
      <c r="N12" s="2"/>
    </row>
    <row r="13" spans="1:14" ht="18" customHeight="1">
      <c r="A13" s="807"/>
      <c r="B13" s="9"/>
      <c r="C13" s="9"/>
      <c r="D13" s="2"/>
      <c r="E13" s="6"/>
      <c r="F13" s="800"/>
      <c r="G13" s="8"/>
      <c r="H13" s="2" t="s">
        <v>45</v>
      </c>
      <c r="I13" s="2"/>
      <c r="J13" s="2">
        <v>8.0000000000000002E-3</v>
      </c>
      <c r="K13" s="803" t="s">
        <v>6</v>
      </c>
      <c r="L13" s="2" t="s">
        <v>7</v>
      </c>
      <c r="M13" s="807" t="s">
        <v>40</v>
      </c>
      <c r="N13" s="2"/>
    </row>
    <row r="14" spans="1:14" ht="18" customHeight="1">
      <c r="A14" s="807"/>
      <c r="B14" s="9" t="s">
        <v>46</v>
      </c>
      <c r="C14" s="5" t="s">
        <v>5</v>
      </c>
      <c r="D14" s="2">
        <v>1</v>
      </c>
      <c r="E14" s="6" t="s">
        <v>47</v>
      </c>
      <c r="F14" s="800" t="s">
        <v>6</v>
      </c>
      <c r="G14" s="8" t="s">
        <v>7</v>
      </c>
      <c r="H14" s="2" t="s">
        <v>39</v>
      </c>
      <c r="I14" s="2"/>
      <c r="J14" s="2">
        <v>2.1000000000000001E-2</v>
      </c>
      <c r="K14" s="803" t="s">
        <v>6</v>
      </c>
      <c r="L14" s="2" t="s">
        <v>7</v>
      </c>
      <c r="M14" s="2" t="s">
        <v>36</v>
      </c>
      <c r="N14" s="2"/>
    </row>
    <row r="15" spans="1:14" ht="18" customHeight="1">
      <c r="A15" s="807"/>
      <c r="B15" s="9" t="s">
        <v>48</v>
      </c>
      <c r="C15" s="5" t="s">
        <v>32</v>
      </c>
      <c r="D15" s="2">
        <v>10</v>
      </c>
      <c r="E15" s="6" t="s">
        <v>49</v>
      </c>
      <c r="F15" s="800" t="s">
        <v>6</v>
      </c>
      <c r="G15" s="8" t="s">
        <v>7</v>
      </c>
      <c r="H15" s="2" t="s">
        <v>39</v>
      </c>
      <c r="I15" s="2"/>
      <c r="J15" s="2">
        <v>3.0000000000000001E-3</v>
      </c>
      <c r="K15" s="803" t="s">
        <v>6</v>
      </c>
      <c r="L15" s="2" t="s">
        <v>7</v>
      </c>
      <c r="M15" s="2" t="s">
        <v>36</v>
      </c>
      <c r="N15" s="2"/>
    </row>
    <row r="16" spans="1:14" ht="18" customHeight="1">
      <c r="A16" s="807"/>
      <c r="B16" s="9"/>
      <c r="C16" s="5"/>
      <c r="D16" s="2"/>
      <c r="E16" s="6"/>
      <c r="F16" s="800"/>
      <c r="G16" s="8"/>
      <c r="H16" s="2" t="s">
        <v>43</v>
      </c>
      <c r="I16" s="2"/>
      <c r="J16" s="2">
        <v>0.26200000000000001</v>
      </c>
      <c r="K16" s="803" t="s">
        <v>6</v>
      </c>
      <c r="L16" s="2" t="s">
        <v>7</v>
      </c>
      <c r="M16" s="2" t="s">
        <v>44</v>
      </c>
      <c r="N16" s="2"/>
    </row>
    <row r="17" spans="1:14" ht="18" customHeight="1">
      <c r="A17" s="807"/>
      <c r="B17" s="9" t="s">
        <v>48</v>
      </c>
      <c r="C17" s="9" t="s">
        <v>50</v>
      </c>
      <c r="D17" s="2">
        <v>1</v>
      </c>
      <c r="E17" s="6" t="s">
        <v>51</v>
      </c>
      <c r="F17" s="800" t="s">
        <v>6</v>
      </c>
      <c r="G17" s="8" t="s">
        <v>7</v>
      </c>
      <c r="H17" s="2" t="s">
        <v>43</v>
      </c>
      <c r="I17" s="2"/>
      <c r="J17" s="2">
        <v>0.13100000000000001</v>
      </c>
      <c r="K17" s="803" t="s">
        <v>6</v>
      </c>
      <c r="L17" s="2" t="s">
        <v>7</v>
      </c>
      <c r="M17" s="2" t="s">
        <v>44</v>
      </c>
      <c r="N17" s="2"/>
    </row>
    <row r="18" spans="1:14" ht="18" customHeight="1">
      <c r="A18" s="807"/>
      <c r="B18" s="9" t="s">
        <v>52</v>
      </c>
      <c r="C18" s="5" t="s">
        <v>5</v>
      </c>
      <c r="D18" s="2">
        <v>1</v>
      </c>
      <c r="E18" s="6" t="s">
        <v>53</v>
      </c>
      <c r="F18" s="800" t="s">
        <v>6</v>
      </c>
      <c r="G18" s="8" t="s">
        <v>7</v>
      </c>
      <c r="H18" s="2" t="s">
        <v>54</v>
      </c>
      <c r="I18" s="2"/>
      <c r="J18" s="2">
        <v>0.14399999999999999</v>
      </c>
      <c r="K18" s="803" t="s">
        <v>6</v>
      </c>
      <c r="L18" s="2" t="s">
        <v>7</v>
      </c>
      <c r="M18" s="2" t="s">
        <v>55</v>
      </c>
      <c r="N18" s="2"/>
    </row>
    <row r="19" spans="1:14" ht="18" customHeight="1">
      <c r="A19" s="807"/>
      <c r="B19" s="9"/>
      <c r="C19" s="5"/>
      <c r="D19" s="2"/>
      <c r="E19" s="6"/>
      <c r="F19" s="800"/>
      <c r="G19" s="8"/>
      <c r="H19" s="2" t="s">
        <v>56</v>
      </c>
      <c r="I19" s="2"/>
      <c r="J19" s="2">
        <v>6.5000000000000002E-2</v>
      </c>
      <c r="K19" s="803" t="s">
        <v>6</v>
      </c>
      <c r="L19" s="2" t="s">
        <v>7</v>
      </c>
      <c r="M19" s="2" t="s">
        <v>44</v>
      </c>
      <c r="N19" s="2"/>
    </row>
    <row r="20" spans="1:14" ht="18" customHeight="1">
      <c r="A20" s="807"/>
      <c r="B20" s="9" t="s">
        <v>52</v>
      </c>
      <c r="C20" s="9" t="s">
        <v>50</v>
      </c>
      <c r="D20" s="2">
        <v>1</v>
      </c>
      <c r="E20" s="6" t="s">
        <v>57</v>
      </c>
      <c r="F20" s="800" t="s">
        <v>6</v>
      </c>
      <c r="G20" s="8" t="s">
        <v>7</v>
      </c>
      <c r="H20" s="2" t="s">
        <v>56</v>
      </c>
      <c r="I20" s="2"/>
      <c r="J20" s="2">
        <v>9.7000000000000003E-2</v>
      </c>
      <c r="K20" s="803" t="s">
        <v>6</v>
      </c>
      <c r="L20" s="2" t="s">
        <v>7</v>
      </c>
      <c r="M20" s="2" t="s">
        <v>44</v>
      </c>
      <c r="N20" s="2"/>
    </row>
    <row r="21" spans="1:14" ht="18" customHeight="1">
      <c r="A21" s="807"/>
      <c r="B21" s="9" t="s">
        <v>58</v>
      </c>
      <c r="C21" s="5" t="s">
        <v>59</v>
      </c>
      <c r="D21" s="2">
        <v>1</v>
      </c>
      <c r="E21" s="6" t="s">
        <v>60</v>
      </c>
      <c r="F21" s="800" t="s">
        <v>6</v>
      </c>
      <c r="G21" s="8" t="s">
        <v>7</v>
      </c>
      <c r="H21" s="2" t="s">
        <v>54</v>
      </c>
      <c r="I21" s="2"/>
      <c r="J21" s="2">
        <v>0.184</v>
      </c>
      <c r="K21" s="803" t="s">
        <v>6</v>
      </c>
      <c r="L21" s="2" t="s">
        <v>7</v>
      </c>
      <c r="M21" s="2" t="s">
        <v>55</v>
      </c>
      <c r="N21" s="2"/>
    </row>
    <row r="22" spans="1:14" ht="18" customHeight="1">
      <c r="A22" s="807"/>
      <c r="B22" s="9" t="s">
        <v>58</v>
      </c>
      <c r="C22" s="5" t="s">
        <v>61</v>
      </c>
      <c r="D22" s="2">
        <v>1</v>
      </c>
      <c r="E22" s="6" t="s">
        <v>62</v>
      </c>
      <c r="F22" s="800" t="s">
        <v>6</v>
      </c>
      <c r="G22" s="8" t="s">
        <v>7</v>
      </c>
      <c r="H22" s="2" t="s">
        <v>56</v>
      </c>
      <c r="I22" s="2"/>
      <c r="J22" s="2">
        <v>1.6E-2</v>
      </c>
      <c r="K22" s="803" t="s">
        <v>6</v>
      </c>
      <c r="L22" s="2" t="s">
        <v>7</v>
      </c>
      <c r="M22" s="2" t="s">
        <v>44</v>
      </c>
      <c r="N22" s="2"/>
    </row>
    <row r="23" spans="1:14" ht="18" customHeight="1">
      <c r="A23" s="807"/>
      <c r="B23" s="9" t="s">
        <v>63</v>
      </c>
      <c r="C23" s="5" t="s">
        <v>32</v>
      </c>
      <c r="D23" s="2">
        <v>1</v>
      </c>
      <c r="E23" s="6" t="s">
        <v>64</v>
      </c>
      <c r="F23" s="800" t="s">
        <v>6</v>
      </c>
      <c r="G23" s="8" t="s">
        <v>7</v>
      </c>
      <c r="H23" s="2" t="s">
        <v>54</v>
      </c>
      <c r="I23" s="2"/>
      <c r="J23" s="2">
        <v>9.1999999999999998E-2</v>
      </c>
      <c r="K23" s="803" t="s">
        <v>6</v>
      </c>
      <c r="L23" s="2" t="s">
        <v>7</v>
      </c>
      <c r="M23" s="2" t="s">
        <v>55</v>
      </c>
      <c r="N23" s="2"/>
    </row>
    <row r="24" spans="1:14" ht="18" customHeight="1">
      <c r="A24" s="807"/>
      <c r="B24" s="9"/>
      <c r="C24" s="5"/>
      <c r="D24" s="2"/>
      <c r="E24" s="6"/>
      <c r="F24" s="800"/>
      <c r="G24" s="8"/>
      <c r="H24" s="2" t="s">
        <v>56</v>
      </c>
      <c r="I24" s="2"/>
      <c r="J24" s="10" t="s">
        <v>65</v>
      </c>
      <c r="K24" s="803" t="s">
        <v>6</v>
      </c>
      <c r="L24" s="2" t="s">
        <v>7</v>
      </c>
      <c r="M24" s="2" t="s">
        <v>44</v>
      </c>
      <c r="N24" s="2"/>
    </row>
    <row r="25" spans="1:14" ht="18" customHeight="1">
      <c r="A25" s="807"/>
      <c r="B25" s="9" t="s">
        <v>66</v>
      </c>
      <c r="C25" s="5" t="s">
        <v>32</v>
      </c>
      <c r="D25" s="2">
        <v>1</v>
      </c>
      <c r="E25" s="6" t="s">
        <v>67</v>
      </c>
      <c r="F25" s="800" t="s">
        <v>6</v>
      </c>
      <c r="G25" s="8" t="s">
        <v>7</v>
      </c>
      <c r="H25" s="2" t="s">
        <v>56</v>
      </c>
      <c r="I25" s="2"/>
      <c r="J25" s="2">
        <v>8.7999999999999995E-2</v>
      </c>
      <c r="K25" s="803" t="s">
        <v>6</v>
      </c>
      <c r="L25" s="2" t="s">
        <v>7</v>
      </c>
      <c r="M25" s="2" t="s">
        <v>44</v>
      </c>
      <c r="N25" s="2"/>
    </row>
    <row r="26" spans="1:14" ht="18" customHeight="1">
      <c r="A26" s="807"/>
      <c r="B26" s="9" t="s">
        <v>66</v>
      </c>
      <c r="C26" s="5" t="s">
        <v>68</v>
      </c>
      <c r="D26" s="2">
        <v>1</v>
      </c>
      <c r="E26" s="6" t="s">
        <v>69</v>
      </c>
      <c r="F26" s="800" t="s">
        <v>6</v>
      </c>
      <c r="G26" s="8" t="s">
        <v>7</v>
      </c>
      <c r="H26" s="2" t="s">
        <v>39</v>
      </c>
      <c r="I26" s="2"/>
      <c r="J26" s="2">
        <v>4.0000000000000001E-3</v>
      </c>
      <c r="K26" s="803" t="s">
        <v>6</v>
      </c>
      <c r="L26" s="2" t="s">
        <v>7</v>
      </c>
      <c r="M26" s="2" t="s">
        <v>36</v>
      </c>
      <c r="N26" s="2"/>
    </row>
    <row r="27" spans="1:14" ht="18" customHeight="1">
      <c r="A27" s="807"/>
      <c r="B27" s="9" t="s">
        <v>70</v>
      </c>
      <c r="C27" s="9" t="s">
        <v>24</v>
      </c>
      <c r="D27" s="2">
        <v>1</v>
      </c>
      <c r="E27" s="6" t="s">
        <v>60</v>
      </c>
      <c r="F27" s="800" t="s">
        <v>6</v>
      </c>
      <c r="G27" s="8" t="s">
        <v>7</v>
      </c>
      <c r="H27" s="2" t="s">
        <v>71</v>
      </c>
      <c r="I27" s="2"/>
      <c r="J27" s="2"/>
      <c r="K27" s="2"/>
      <c r="L27" s="2"/>
      <c r="M27" s="2"/>
      <c r="N27" s="2"/>
    </row>
    <row r="28" spans="1:14" ht="18" customHeight="1">
      <c r="A28" s="807" t="s">
        <v>72</v>
      </c>
      <c r="B28" s="11" t="s">
        <v>73</v>
      </c>
      <c r="C28" s="5" t="s">
        <v>59</v>
      </c>
      <c r="D28" s="2">
        <v>1</v>
      </c>
      <c r="E28" s="6" t="s">
        <v>75</v>
      </c>
      <c r="F28" s="800" t="s">
        <v>6</v>
      </c>
      <c r="G28" s="8" t="s">
        <v>7</v>
      </c>
      <c r="H28" s="2" t="s">
        <v>54</v>
      </c>
      <c r="I28" s="2"/>
      <c r="J28" s="2">
        <v>0.182</v>
      </c>
      <c r="K28" s="803" t="s">
        <v>6</v>
      </c>
      <c r="L28" s="2" t="s">
        <v>7</v>
      </c>
      <c r="M28" s="2" t="s">
        <v>55</v>
      </c>
      <c r="N28" s="2"/>
    </row>
    <row r="29" spans="1:14" ht="18" customHeight="1">
      <c r="A29" s="807"/>
      <c r="B29" s="5" t="s">
        <v>59</v>
      </c>
      <c r="C29" s="5" t="s">
        <v>76</v>
      </c>
      <c r="D29" s="2">
        <v>1</v>
      </c>
      <c r="E29" s="6" t="s">
        <v>77</v>
      </c>
      <c r="F29" s="800" t="s">
        <v>6</v>
      </c>
      <c r="G29" s="8" t="s">
        <v>7</v>
      </c>
      <c r="H29" s="2" t="s">
        <v>78</v>
      </c>
      <c r="I29" s="2"/>
      <c r="J29" s="2">
        <v>1.2E-2</v>
      </c>
      <c r="K29" s="803" t="s">
        <v>6</v>
      </c>
      <c r="L29" s="2" t="s">
        <v>7</v>
      </c>
      <c r="M29" s="2" t="s">
        <v>79</v>
      </c>
      <c r="N29" s="2"/>
    </row>
    <row r="30" spans="1:14" ht="18" customHeight="1">
      <c r="A30" s="807"/>
      <c r="B30" s="5" t="s">
        <v>16</v>
      </c>
      <c r="C30" s="5" t="s">
        <v>32</v>
      </c>
      <c r="D30" s="2">
        <v>1</v>
      </c>
      <c r="E30" s="6" t="s">
        <v>81</v>
      </c>
      <c r="F30" s="800" t="s">
        <v>6</v>
      </c>
      <c r="G30" s="8" t="s">
        <v>7</v>
      </c>
      <c r="H30" s="2" t="s">
        <v>39</v>
      </c>
      <c r="I30" s="2"/>
      <c r="J30" s="2">
        <v>1.0999999999999999E-2</v>
      </c>
      <c r="K30" s="803" t="s">
        <v>6</v>
      </c>
      <c r="L30" s="2" t="s">
        <v>7</v>
      </c>
      <c r="M30" s="2" t="s">
        <v>82</v>
      </c>
      <c r="N30" s="2"/>
    </row>
    <row r="31" spans="1:14" ht="18" customHeight="1">
      <c r="A31" s="807"/>
      <c r="B31" s="5" t="s">
        <v>16</v>
      </c>
      <c r="C31" s="9" t="s">
        <v>50</v>
      </c>
      <c r="D31" s="2">
        <v>1</v>
      </c>
      <c r="E31" s="6" t="s">
        <v>84</v>
      </c>
      <c r="F31" s="800" t="s">
        <v>6</v>
      </c>
      <c r="G31" s="8" t="s">
        <v>7</v>
      </c>
      <c r="H31" s="2" t="s">
        <v>39</v>
      </c>
      <c r="I31" s="2"/>
      <c r="J31" s="2">
        <v>8.9999999999999993E-3</v>
      </c>
      <c r="K31" s="803" t="s">
        <v>6</v>
      </c>
      <c r="L31" s="2" t="s">
        <v>7</v>
      </c>
      <c r="M31" s="2" t="s">
        <v>82</v>
      </c>
      <c r="N31" s="2"/>
    </row>
    <row r="32" spans="1:14" ht="18" customHeight="1">
      <c r="A32" s="807"/>
      <c r="B32" s="5" t="s">
        <v>85</v>
      </c>
      <c r="C32" s="5" t="s">
        <v>68</v>
      </c>
      <c r="D32" s="2">
        <v>1</v>
      </c>
      <c r="E32" s="6" t="s">
        <v>87</v>
      </c>
      <c r="F32" s="800" t="s">
        <v>6</v>
      </c>
      <c r="G32" s="8" t="s">
        <v>7</v>
      </c>
      <c r="H32" s="2" t="s">
        <v>88</v>
      </c>
      <c r="I32" s="2"/>
      <c r="J32" s="10" t="s">
        <v>89</v>
      </c>
      <c r="K32" s="803" t="s">
        <v>6</v>
      </c>
      <c r="L32" s="2" t="s">
        <v>7</v>
      </c>
      <c r="M32" s="2" t="s">
        <v>55</v>
      </c>
      <c r="N32" s="2"/>
    </row>
    <row r="33" spans="1:14" ht="18" customHeight="1">
      <c r="A33" s="807"/>
      <c r="B33" s="5" t="s">
        <v>85</v>
      </c>
      <c r="C33" s="5" t="s">
        <v>76</v>
      </c>
      <c r="D33" s="2">
        <v>1</v>
      </c>
      <c r="E33" s="6" t="s">
        <v>90</v>
      </c>
      <c r="F33" s="800" t="s">
        <v>6</v>
      </c>
      <c r="G33" s="8" t="s">
        <v>7</v>
      </c>
      <c r="H33" s="2" t="s">
        <v>91</v>
      </c>
      <c r="I33" s="2"/>
      <c r="J33" s="2">
        <v>0.186</v>
      </c>
      <c r="K33" s="803" t="s">
        <v>6</v>
      </c>
      <c r="L33" s="2" t="s">
        <v>7</v>
      </c>
      <c r="M33" s="2" t="s">
        <v>92</v>
      </c>
      <c r="N33" s="2"/>
    </row>
    <row r="34" spans="1:14" ht="18" customHeight="1">
      <c r="A34" s="807"/>
      <c r="B34" s="5" t="s">
        <v>85</v>
      </c>
      <c r="C34" s="9" t="s">
        <v>15</v>
      </c>
      <c r="D34" s="2">
        <v>1</v>
      </c>
      <c r="E34" s="6" t="s">
        <v>93</v>
      </c>
      <c r="F34" s="800" t="s">
        <v>6</v>
      </c>
      <c r="G34" s="8" t="s">
        <v>7</v>
      </c>
      <c r="H34" s="2" t="s">
        <v>88</v>
      </c>
      <c r="I34" s="2"/>
      <c r="J34" s="2">
        <v>7.4999999999999997E-2</v>
      </c>
      <c r="K34" s="803" t="s">
        <v>6</v>
      </c>
      <c r="L34" s="2" t="s">
        <v>7</v>
      </c>
      <c r="M34" s="2" t="s">
        <v>55</v>
      </c>
      <c r="N34" s="2"/>
    </row>
    <row r="35" spans="1:14" ht="18" customHeight="1">
      <c r="A35" s="807"/>
      <c r="B35" s="5" t="s">
        <v>94</v>
      </c>
      <c r="C35" s="9" t="s">
        <v>50</v>
      </c>
      <c r="D35" s="2">
        <v>1</v>
      </c>
      <c r="E35" s="6" t="s">
        <v>95</v>
      </c>
      <c r="F35" s="800" t="s">
        <v>6</v>
      </c>
      <c r="G35" s="8" t="s">
        <v>7</v>
      </c>
      <c r="H35" s="2" t="s">
        <v>91</v>
      </c>
      <c r="I35" s="2"/>
      <c r="J35" s="2">
        <v>3.2000000000000001E-2</v>
      </c>
      <c r="K35" s="803" t="s">
        <v>6</v>
      </c>
      <c r="L35" s="2" t="s">
        <v>7</v>
      </c>
      <c r="M35" s="2" t="s">
        <v>92</v>
      </c>
      <c r="N35" s="2"/>
    </row>
    <row r="36" spans="1:14" ht="18" customHeight="1">
      <c r="A36" s="807"/>
      <c r="B36" s="5" t="s">
        <v>96</v>
      </c>
      <c r="C36" s="5" t="s">
        <v>68</v>
      </c>
      <c r="D36" s="2">
        <v>1</v>
      </c>
      <c r="E36" s="6" t="s">
        <v>97</v>
      </c>
      <c r="F36" s="800" t="s">
        <v>6</v>
      </c>
      <c r="G36" s="8" t="s">
        <v>7</v>
      </c>
      <c r="H36" s="2" t="s">
        <v>91</v>
      </c>
      <c r="I36" s="2"/>
      <c r="J36" s="2">
        <v>3.1E-2</v>
      </c>
      <c r="K36" s="803" t="s">
        <v>6</v>
      </c>
      <c r="L36" s="2" t="s">
        <v>7</v>
      </c>
      <c r="M36" s="2" t="s">
        <v>55</v>
      </c>
      <c r="N36" s="2"/>
    </row>
    <row r="37" spans="1:14" ht="18" customHeight="1">
      <c r="A37" s="807"/>
      <c r="B37" s="5" t="s">
        <v>96</v>
      </c>
      <c r="C37" s="9" t="s">
        <v>24</v>
      </c>
      <c r="D37" s="2">
        <v>1</v>
      </c>
      <c r="E37" s="6" t="s">
        <v>95</v>
      </c>
      <c r="F37" s="800" t="s">
        <v>6</v>
      </c>
      <c r="G37" s="8" t="s">
        <v>7</v>
      </c>
      <c r="H37" s="2" t="s">
        <v>71</v>
      </c>
      <c r="I37" s="2"/>
      <c r="J37" s="2"/>
      <c r="K37" s="2"/>
      <c r="L37" s="2"/>
      <c r="M37" s="2"/>
      <c r="N37" s="2"/>
    </row>
    <row r="38" spans="1:14" ht="18" customHeight="1">
      <c r="A38" s="807"/>
      <c r="B38" s="9" t="s">
        <v>99</v>
      </c>
      <c r="C38" s="5" t="s">
        <v>11</v>
      </c>
      <c r="D38" s="2">
        <v>1</v>
      </c>
      <c r="E38" s="6" t="s">
        <v>101</v>
      </c>
      <c r="F38" s="800" t="s">
        <v>6</v>
      </c>
      <c r="G38" s="8" t="s">
        <v>7</v>
      </c>
      <c r="H38" s="2" t="s">
        <v>88</v>
      </c>
      <c r="I38" s="2"/>
      <c r="J38" s="2">
        <v>1.4999999999999999E-2</v>
      </c>
      <c r="K38" s="803" t="s">
        <v>6</v>
      </c>
      <c r="L38" s="2" t="s">
        <v>7</v>
      </c>
      <c r="M38" s="2" t="s">
        <v>55</v>
      </c>
      <c r="N38" s="2"/>
    </row>
    <row r="39" spans="1:14" ht="18" customHeight="1">
      <c r="A39" s="807"/>
      <c r="B39" s="9" t="s">
        <v>99</v>
      </c>
      <c r="C39" s="9" t="s">
        <v>24</v>
      </c>
      <c r="D39" s="2">
        <v>1</v>
      </c>
      <c r="E39" s="6" t="s">
        <v>102</v>
      </c>
      <c r="F39" s="800" t="s">
        <v>6</v>
      </c>
      <c r="G39" s="8" t="s">
        <v>7</v>
      </c>
      <c r="H39" s="2" t="s">
        <v>71</v>
      </c>
      <c r="I39" s="2"/>
      <c r="J39" s="2"/>
      <c r="K39" s="803"/>
      <c r="L39" s="2"/>
      <c r="M39" s="2"/>
      <c r="N39" s="2"/>
    </row>
    <row r="40" spans="1:14" ht="18" customHeight="1">
      <c r="A40" s="798"/>
      <c r="B40" s="13" t="s">
        <v>99</v>
      </c>
      <c r="C40" s="13" t="s">
        <v>50</v>
      </c>
      <c r="D40" s="804">
        <v>1</v>
      </c>
      <c r="E40" s="6" t="s">
        <v>101</v>
      </c>
      <c r="F40" s="800" t="s">
        <v>6</v>
      </c>
      <c r="G40" s="8" t="s">
        <v>7</v>
      </c>
      <c r="H40" s="804" t="s">
        <v>88</v>
      </c>
      <c r="I40" s="804"/>
      <c r="J40" s="804">
        <v>2E-3</v>
      </c>
      <c r="K40" s="800" t="s">
        <v>6</v>
      </c>
      <c r="L40" s="804" t="s">
        <v>7</v>
      </c>
      <c r="M40" s="804" t="s">
        <v>55</v>
      </c>
      <c r="N40" s="804"/>
    </row>
    <row r="41" spans="1:14" ht="18" customHeight="1">
      <c r="A41" s="798"/>
      <c r="B41" s="13" t="s">
        <v>20</v>
      </c>
      <c r="C41" s="15" t="s">
        <v>5</v>
      </c>
      <c r="D41" s="8">
        <v>15</v>
      </c>
      <c r="E41" s="16" t="s">
        <v>105</v>
      </c>
      <c r="F41" s="800" t="s">
        <v>6</v>
      </c>
      <c r="G41" s="8" t="s">
        <v>7</v>
      </c>
      <c r="H41" s="804" t="s">
        <v>43</v>
      </c>
      <c r="I41" s="804"/>
      <c r="J41" s="804">
        <v>0.21099999999999999</v>
      </c>
      <c r="K41" s="800" t="s">
        <v>6</v>
      </c>
      <c r="L41" s="804" t="s">
        <v>7</v>
      </c>
      <c r="M41" s="804" t="s">
        <v>106</v>
      </c>
      <c r="N41" s="804"/>
    </row>
    <row r="42" spans="1:14" ht="18" customHeight="1">
      <c r="A42" s="798"/>
      <c r="B42" s="13" t="s">
        <v>107</v>
      </c>
      <c r="C42" s="15" t="s">
        <v>16</v>
      </c>
      <c r="D42" s="8">
        <v>24</v>
      </c>
      <c r="E42" s="16" t="s">
        <v>108</v>
      </c>
      <c r="F42" s="800" t="s">
        <v>6</v>
      </c>
      <c r="G42" s="8" t="s">
        <v>7</v>
      </c>
      <c r="H42" s="804" t="s">
        <v>43</v>
      </c>
      <c r="I42" s="804"/>
      <c r="J42" s="804">
        <v>9.7000000000000003E-2</v>
      </c>
      <c r="K42" s="800" t="s">
        <v>6</v>
      </c>
      <c r="L42" s="804" t="s">
        <v>7</v>
      </c>
      <c r="M42" s="804" t="s">
        <v>106</v>
      </c>
      <c r="N42" s="804"/>
    </row>
    <row r="43" spans="1:14" ht="18" customHeight="1">
      <c r="A43" s="798"/>
      <c r="B43" s="13" t="s">
        <v>109</v>
      </c>
      <c r="C43" s="15" t="s">
        <v>110</v>
      </c>
      <c r="D43" s="8">
        <v>20</v>
      </c>
      <c r="E43" s="16" t="s">
        <v>111</v>
      </c>
      <c r="F43" s="800" t="s">
        <v>6</v>
      </c>
      <c r="G43" s="8" t="s">
        <v>112</v>
      </c>
      <c r="H43" s="804" t="s">
        <v>56</v>
      </c>
      <c r="I43" s="804"/>
      <c r="J43" s="804">
        <v>0.106</v>
      </c>
      <c r="K43" s="800" t="s">
        <v>6</v>
      </c>
      <c r="L43" s="804" t="s">
        <v>112</v>
      </c>
      <c r="M43" s="804" t="s">
        <v>106</v>
      </c>
      <c r="N43" s="804"/>
    </row>
    <row r="44" spans="1:14" ht="18" customHeight="1">
      <c r="A44" s="798"/>
      <c r="B44" s="13" t="s">
        <v>113</v>
      </c>
      <c r="C44" s="15" t="s">
        <v>24</v>
      </c>
      <c r="D44" s="8">
        <v>5</v>
      </c>
      <c r="E44" s="16" t="s">
        <v>114</v>
      </c>
      <c r="F44" s="800" t="s">
        <v>6</v>
      </c>
      <c r="G44" s="8" t="s">
        <v>112</v>
      </c>
      <c r="H44" s="804" t="s">
        <v>56</v>
      </c>
      <c r="I44" s="804"/>
      <c r="J44" s="804">
        <v>0.10100000000000001</v>
      </c>
      <c r="K44" s="800" t="s">
        <v>6</v>
      </c>
      <c r="L44" s="804" t="s">
        <v>112</v>
      </c>
      <c r="M44" s="804" t="s">
        <v>106</v>
      </c>
      <c r="N44" s="804"/>
    </row>
    <row r="45" spans="1:14" ht="18" customHeight="1">
      <c r="A45" s="798"/>
      <c r="B45" s="13" t="s">
        <v>115</v>
      </c>
      <c r="C45" s="15" t="s">
        <v>32</v>
      </c>
      <c r="D45" s="8">
        <v>15</v>
      </c>
      <c r="E45" s="16" t="s">
        <v>116</v>
      </c>
      <c r="F45" s="800" t="s">
        <v>6</v>
      </c>
      <c r="G45" s="8" t="s">
        <v>112</v>
      </c>
      <c r="H45" s="804" t="s">
        <v>56</v>
      </c>
      <c r="I45" s="804"/>
      <c r="J45" s="804">
        <v>3.0000000000000001E-3</v>
      </c>
      <c r="K45" s="800" t="s">
        <v>6</v>
      </c>
      <c r="L45" s="804" t="s">
        <v>112</v>
      </c>
      <c r="M45" s="804" t="s">
        <v>106</v>
      </c>
      <c r="N45" s="804"/>
    </row>
    <row r="46" spans="1:14" ht="18" customHeight="1">
      <c r="A46" s="798"/>
      <c r="B46" s="13" t="s">
        <v>117</v>
      </c>
      <c r="C46" s="15" t="s">
        <v>118</v>
      </c>
      <c r="D46" s="8">
        <v>7</v>
      </c>
      <c r="E46" s="16" t="s">
        <v>119</v>
      </c>
      <c r="F46" s="800" t="s">
        <v>6</v>
      </c>
      <c r="G46" s="8" t="s">
        <v>112</v>
      </c>
      <c r="H46" s="804" t="s">
        <v>56</v>
      </c>
      <c r="I46" s="804"/>
      <c r="J46" s="804">
        <v>0.108</v>
      </c>
      <c r="K46" s="800" t="s">
        <v>6</v>
      </c>
      <c r="L46" s="804" t="s">
        <v>112</v>
      </c>
      <c r="M46" s="804" t="s">
        <v>106</v>
      </c>
      <c r="N46" s="804"/>
    </row>
    <row r="47" spans="1:14" ht="18" customHeight="1">
      <c r="A47" s="798"/>
      <c r="B47" s="13" t="s">
        <v>120</v>
      </c>
      <c r="C47" s="15" t="s">
        <v>76</v>
      </c>
      <c r="D47" s="8">
        <v>9</v>
      </c>
      <c r="E47" s="16" t="s">
        <v>121</v>
      </c>
      <c r="F47" s="800" t="s">
        <v>6</v>
      </c>
      <c r="G47" s="8" t="s">
        <v>112</v>
      </c>
      <c r="H47" s="804" t="s">
        <v>54</v>
      </c>
      <c r="I47" s="804"/>
      <c r="J47" s="804">
        <v>3.0000000000000001E-3</v>
      </c>
      <c r="K47" s="800" t="s">
        <v>6</v>
      </c>
      <c r="L47" s="804" t="s">
        <v>112</v>
      </c>
      <c r="M47" s="804" t="s">
        <v>55</v>
      </c>
      <c r="N47" s="804"/>
    </row>
    <row r="48" spans="1:14" ht="18" customHeight="1">
      <c r="A48" s="798"/>
      <c r="B48" s="13" t="s">
        <v>122</v>
      </c>
      <c r="C48" s="15" t="s">
        <v>76</v>
      </c>
      <c r="D48" s="8">
        <v>14</v>
      </c>
      <c r="E48" s="16" t="s">
        <v>123</v>
      </c>
      <c r="F48" s="800" t="s">
        <v>6</v>
      </c>
      <c r="G48" s="8" t="s">
        <v>112</v>
      </c>
      <c r="H48" s="804" t="s">
        <v>54</v>
      </c>
      <c r="I48" s="804"/>
      <c r="J48" s="804">
        <v>1E-3</v>
      </c>
      <c r="K48" s="800" t="s">
        <v>6</v>
      </c>
      <c r="L48" s="804" t="s">
        <v>112</v>
      </c>
      <c r="M48" s="804" t="s">
        <v>55</v>
      </c>
      <c r="N48" s="804"/>
    </row>
    <row r="49" spans="1:14" ht="18" customHeight="1">
      <c r="A49" s="798"/>
      <c r="B49" s="13" t="s">
        <v>122</v>
      </c>
      <c r="C49" s="15" t="s">
        <v>76</v>
      </c>
      <c r="D49" s="8">
        <v>14</v>
      </c>
      <c r="E49" s="16" t="s">
        <v>124</v>
      </c>
      <c r="F49" s="800" t="s">
        <v>6</v>
      </c>
      <c r="G49" s="8" t="s">
        <v>112</v>
      </c>
      <c r="H49" s="804" t="s">
        <v>43</v>
      </c>
      <c r="I49" s="804"/>
      <c r="J49" s="804">
        <v>0.33900000000000002</v>
      </c>
      <c r="K49" s="800" t="s">
        <v>6</v>
      </c>
      <c r="L49" s="804" t="s">
        <v>112</v>
      </c>
      <c r="M49" s="804" t="s">
        <v>106</v>
      </c>
      <c r="N49" s="804"/>
    </row>
    <row r="50" spans="1:14" ht="18" customHeight="1">
      <c r="A50" s="798"/>
      <c r="B50" s="13" t="s">
        <v>122</v>
      </c>
      <c r="C50" s="15" t="s">
        <v>24</v>
      </c>
      <c r="D50" s="8">
        <v>1</v>
      </c>
      <c r="E50" s="16" t="s">
        <v>125</v>
      </c>
      <c r="F50" s="800" t="s">
        <v>6</v>
      </c>
      <c r="G50" s="8" t="s">
        <v>112</v>
      </c>
      <c r="H50" s="804" t="s">
        <v>71</v>
      </c>
      <c r="I50" s="804"/>
      <c r="J50" s="804"/>
      <c r="K50" s="800"/>
      <c r="L50" s="804"/>
      <c r="M50" s="804"/>
      <c r="N50" s="804"/>
    </row>
    <row r="51" spans="1:14" ht="18" customHeight="1">
      <c r="A51" s="798"/>
      <c r="B51" s="13" t="s">
        <v>126</v>
      </c>
      <c r="C51" s="15" t="s">
        <v>127</v>
      </c>
      <c r="D51" s="8">
        <v>28</v>
      </c>
      <c r="E51" s="16" t="s">
        <v>128</v>
      </c>
      <c r="F51" s="800" t="s">
        <v>6</v>
      </c>
      <c r="G51" s="8" t="s">
        <v>112</v>
      </c>
      <c r="H51" s="804" t="s">
        <v>56</v>
      </c>
      <c r="I51" s="804"/>
      <c r="J51" s="804">
        <v>1.0999999999999999E-2</v>
      </c>
      <c r="K51" s="800" t="s">
        <v>6</v>
      </c>
      <c r="L51" s="804" t="s">
        <v>112</v>
      </c>
      <c r="M51" s="804" t="s">
        <v>106</v>
      </c>
      <c r="N51" s="804"/>
    </row>
    <row r="52" spans="1:14" ht="18" customHeight="1">
      <c r="A52" s="798"/>
      <c r="B52" s="13" t="s">
        <v>129</v>
      </c>
      <c r="C52" s="15" t="s">
        <v>10</v>
      </c>
      <c r="D52" s="8">
        <v>26</v>
      </c>
      <c r="E52" s="16" t="s">
        <v>130</v>
      </c>
      <c r="F52" s="800" t="s">
        <v>6</v>
      </c>
      <c r="G52" s="8" t="s">
        <v>112</v>
      </c>
      <c r="H52" s="806" t="s">
        <v>43</v>
      </c>
      <c r="I52" s="804"/>
      <c r="J52" s="804">
        <v>8.8999999999999996E-2</v>
      </c>
      <c r="K52" s="800" t="s">
        <v>6</v>
      </c>
      <c r="L52" s="804" t="s">
        <v>112</v>
      </c>
      <c r="M52" s="804" t="s">
        <v>106</v>
      </c>
      <c r="N52" s="804"/>
    </row>
    <row r="53" spans="1:14" ht="18" customHeight="1">
      <c r="A53" s="798"/>
      <c r="B53" s="13" t="s">
        <v>131</v>
      </c>
      <c r="C53" s="15" t="s">
        <v>76</v>
      </c>
      <c r="D53" s="8">
        <v>1</v>
      </c>
      <c r="E53" s="16" t="s">
        <v>132</v>
      </c>
      <c r="F53" s="800" t="s">
        <v>6</v>
      </c>
      <c r="G53" s="8" t="s">
        <v>112</v>
      </c>
      <c r="H53" s="806" t="s">
        <v>56</v>
      </c>
      <c r="I53" s="804"/>
      <c r="J53" s="804">
        <v>5.3999999999999999E-2</v>
      </c>
      <c r="K53" s="800" t="s">
        <v>6</v>
      </c>
      <c r="L53" s="804" t="s">
        <v>112</v>
      </c>
      <c r="M53" s="804" t="s">
        <v>106</v>
      </c>
      <c r="N53" s="804"/>
    </row>
    <row r="54" spans="1:14" ht="18" customHeight="1">
      <c r="A54" s="798"/>
      <c r="B54" s="13" t="s">
        <v>248</v>
      </c>
      <c r="C54" s="15" t="s">
        <v>24</v>
      </c>
      <c r="D54" s="8">
        <v>1</v>
      </c>
      <c r="E54" s="16" t="s">
        <v>1971</v>
      </c>
      <c r="F54" s="800" t="s">
        <v>6</v>
      </c>
      <c r="G54" s="8" t="s">
        <v>112</v>
      </c>
      <c r="H54" s="804" t="s">
        <v>71</v>
      </c>
      <c r="I54" s="804"/>
      <c r="J54" s="804"/>
      <c r="K54" s="800"/>
      <c r="L54" s="804"/>
      <c r="M54" s="804"/>
      <c r="N54" s="804"/>
    </row>
    <row r="55" spans="1:14" ht="18" customHeight="1">
      <c r="A55" s="798"/>
      <c r="B55" s="13" t="s">
        <v>305</v>
      </c>
      <c r="C55" s="15" t="s">
        <v>10</v>
      </c>
      <c r="D55" s="8">
        <v>29</v>
      </c>
      <c r="E55" s="16" t="s">
        <v>133</v>
      </c>
      <c r="F55" s="800" t="s">
        <v>6</v>
      </c>
      <c r="G55" s="8" t="s">
        <v>112</v>
      </c>
      <c r="H55" s="806" t="s">
        <v>56</v>
      </c>
      <c r="I55" s="804"/>
      <c r="J55" s="804">
        <v>2.1999999999999999E-2</v>
      </c>
      <c r="K55" s="800" t="s">
        <v>6</v>
      </c>
      <c r="L55" s="804" t="s">
        <v>112</v>
      </c>
      <c r="M55" s="804" t="s">
        <v>106</v>
      </c>
      <c r="N55" s="804"/>
    </row>
    <row r="56" spans="1:14" ht="18" customHeight="1">
      <c r="A56" s="798"/>
      <c r="B56" s="13" t="s">
        <v>306</v>
      </c>
      <c r="C56" s="15" t="s">
        <v>15</v>
      </c>
      <c r="D56" s="8">
        <v>14</v>
      </c>
      <c r="E56" s="16" t="s">
        <v>134</v>
      </c>
      <c r="F56" s="800" t="s">
        <v>6</v>
      </c>
      <c r="G56" s="8" t="s">
        <v>112</v>
      </c>
      <c r="H56" s="806" t="s">
        <v>56</v>
      </c>
      <c r="I56" s="804"/>
      <c r="J56" s="804">
        <v>5.8000000000000003E-2</v>
      </c>
      <c r="K56" s="800" t="s">
        <v>6</v>
      </c>
      <c r="L56" s="804" t="s">
        <v>112</v>
      </c>
      <c r="M56" s="804" t="s">
        <v>106</v>
      </c>
      <c r="N56" s="804"/>
    </row>
    <row r="57" spans="1:14" ht="18" customHeight="1">
      <c r="A57" s="798"/>
      <c r="B57" s="13" t="s">
        <v>251</v>
      </c>
      <c r="C57" s="15" t="s">
        <v>15</v>
      </c>
      <c r="D57" s="8">
        <v>12</v>
      </c>
      <c r="E57" s="16" t="s">
        <v>135</v>
      </c>
      <c r="F57" s="800" t="s">
        <v>6</v>
      </c>
      <c r="G57" s="8" t="s">
        <v>112</v>
      </c>
      <c r="H57" s="806" t="s">
        <v>43</v>
      </c>
      <c r="I57" s="804"/>
      <c r="J57" s="804">
        <v>6.5000000000000002E-2</v>
      </c>
      <c r="K57" s="800" t="s">
        <v>6</v>
      </c>
      <c r="L57" s="804" t="s">
        <v>112</v>
      </c>
      <c r="M57" s="804" t="s">
        <v>106</v>
      </c>
      <c r="N57" s="804"/>
    </row>
    <row r="58" spans="1:14" ht="18" customHeight="1">
      <c r="A58" s="798" t="s">
        <v>1875</v>
      </c>
      <c r="B58" s="15" t="s">
        <v>59</v>
      </c>
      <c r="C58" s="15" t="s">
        <v>59</v>
      </c>
      <c r="D58" s="8">
        <v>28</v>
      </c>
      <c r="E58" s="16" t="s">
        <v>1876</v>
      </c>
      <c r="F58" s="800" t="s">
        <v>6</v>
      </c>
      <c r="G58" s="8" t="s">
        <v>112</v>
      </c>
      <c r="H58" s="804" t="s">
        <v>43</v>
      </c>
      <c r="I58" s="804"/>
      <c r="J58" s="804">
        <v>6.4000000000000001E-2</v>
      </c>
      <c r="K58" s="800" t="s">
        <v>6</v>
      </c>
      <c r="L58" s="804" t="s">
        <v>112</v>
      </c>
      <c r="M58" s="804" t="s">
        <v>106</v>
      </c>
      <c r="N58" s="804"/>
    </row>
    <row r="59" spans="1:14" ht="18" customHeight="1">
      <c r="A59" s="798"/>
      <c r="B59" s="15" t="s">
        <v>59</v>
      </c>
      <c r="C59" s="15" t="s">
        <v>10</v>
      </c>
      <c r="D59" s="8">
        <v>22</v>
      </c>
      <c r="E59" s="16" t="s">
        <v>1877</v>
      </c>
      <c r="F59" s="800" t="s">
        <v>6</v>
      </c>
      <c r="G59" s="8" t="s">
        <v>112</v>
      </c>
      <c r="H59" s="804" t="s">
        <v>43</v>
      </c>
      <c r="I59" s="804"/>
      <c r="J59" s="804">
        <v>5.0999999999999997E-2</v>
      </c>
      <c r="K59" s="800" t="s">
        <v>6</v>
      </c>
      <c r="L59" s="804" t="s">
        <v>112</v>
      </c>
      <c r="M59" s="804" t="s">
        <v>106</v>
      </c>
      <c r="N59" s="804"/>
    </row>
    <row r="60" spans="1:14" ht="18" customHeight="1" thickBot="1">
      <c r="A60" s="521"/>
      <c r="B60" s="17" t="s">
        <v>110</v>
      </c>
      <c r="C60" s="17" t="s">
        <v>96</v>
      </c>
      <c r="D60" s="18">
        <v>24</v>
      </c>
      <c r="E60" s="19" t="s">
        <v>2049</v>
      </c>
      <c r="F60" s="801" t="s">
        <v>6</v>
      </c>
      <c r="G60" s="18" t="s">
        <v>112</v>
      </c>
      <c r="H60" s="805" t="s">
        <v>56</v>
      </c>
      <c r="I60" s="805"/>
      <c r="J60" s="981" t="s">
        <v>2050</v>
      </c>
      <c r="K60" s="801" t="s">
        <v>6</v>
      </c>
      <c r="L60" s="805" t="s">
        <v>112</v>
      </c>
      <c r="M60" s="805" t="s">
        <v>2051</v>
      </c>
      <c r="N60" s="805"/>
    </row>
    <row r="61" spans="1:14" ht="19.5" customHeight="1">
      <c r="A61" s="807"/>
      <c r="B61" s="9"/>
      <c r="C61" s="9"/>
      <c r="D61" s="2"/>
      <c r="E61" s="10"/>
      <c r="F61" s="803"/>
      <c r="G61" s="2"/>
      <c r="H61" s="2"/>
      <c r="I61" s="2"/>
      <c r="J61" s="2"/>
      <c r="K61" s="2"/>
      <c r="L61" s="2"/>
      <c r="M61" s="1017" t="s">
        <v>136</v>
      </c>
      <c r="N61" s="1017"/>
    </row>
    <row r="62" spans="1:14" ht="18" customHeight="1">
      <c r="A62" s="22" t="s">
        <v>137</v>
      </c>
      <c r="B62" s="9"/>
      <c r="C62" s="9"/>
      <c r="D62" s="2"/>
      <c r="E62" s="10"/>
      <c r="F62" s="803"/>
      <c r="G62" s="2"/>
      <c r="H62" s="2"/>
      <c r="I62" s="2"/>
      <c r="J62" s="2"/>
      <c r="K62" s="2"/>
      <c r="L62" s="2"/>
      <c r="M62" s="2"/>
      <c r="N62" s="2"/>
    </row>
    <row r="63" spans="1:14">
      <c r="A63" s="807"/>
      <c r="B63" s="11" t="s">
        <v>138</v>
      </c>
      <c r="C63" s="9"/>
      <c r="D63" s="2"/>
      <c r="E63" s="10"/>
      <c r="F63" s="803"/>
      <c r="G63" s="2"/>
      <c r="H63" s="2"/>
      <c r="I63" s="2"/>
      <c r="J63" s="2"/>
      <c r="K63" s="2"/>
      <c r="L63" s="2"/>
      <c r="M63" s="2"/>
      <c r="N63" s="2"/>
    </row>
    <row r="64" spans="1:14">
      <c r="A64" s="9" t="s">
        <v>139</v>
      </c>
      <c r="B64" s="9"/>
      <c r="C64" s="9"/>
      <c r="D64" s="2"/>
      <c r="E64" s="10"/>
      <c r="F64" s="803"/>
      <c r="G64" s="2"/>
      <c r="H64" s="2"/>
      <c r="I64" s="2"/>
      <c r="J64" s="2"/>
      <c r="K64" s="2"/>
      <c r="L64" s="2"/>
      <c r="M64" s="2"/>
      <c r="N64" s="2"/>
    </row>
    <row r="66" spans="1:10" ht="18" customHeight="1">
      <c r="A66" s="23" t="s">
        <v>140</v>
      </c>
    </row>
    <row r="67" spans="1:10">
      <c r="B67" s="24" t="s">
        <v>141</v>
      </c>
    </row>
    <row r="68" spans="1:10">
      <c r="A68" s="23" t="s">
        <v>1878</v>
      </c>
    </row>
    <row r="69" spans="1:10" ht="13.5" customHeight="1" thickBot="1">
      <c r="A69" s="28"/>
      <c r="B69" s="29"/>
      <c r="C69" s="29"/>
      <c r="D69" s="30"/>
      <c r="E69" s="31"/>
      <c r="F69" s="32"/>
      <c r="G69" s="30"/>
      <c r="H69" s="30"/>
      <c r="I69" s="30"/>
      <c r="J69" s="30"/>
    </row>
    <row r="70" spans="1:10" ht="15.75" customHeight="1">
      <c r="A70" s="1018" t="s">
        <v>142</v>
      </c>
      <c r="B70" s="1018"/>
      <c r="C70" s="1019"/>
      <c r="D70" s="1022" t="s">
        <v>143</v>
      </c>
      <c r="E70" s="1023"/>
      <c r="F70" s="1023"/>
      <c r="G70" s="1023"/>
      <c r="H70" s="1023"/>
      <c r="I70" s="1024" t="s">
        <v>144</v>
      </c>
      <c r="J70" s="1025"/>
    </row>
    <row r="71" spans="1:10">
      <c r="A71" s="1020"/>
      <c r="B71" s="1020"/>
      <c r="C71" s="1021"/>
      <c r="D71" s="1026" t="s">
        <v>145</v>
      </c>
      <c r="E71" s="1027"/>
      <c r="F71" s="1027"/>
      <c r="G71" s="1027" t="s">
        <v>146</v>
      </c>
      <c r="H71" s="1027"/>
      <c r="I71" s="799" t="s">
        <v>147</v>
      </c>
      <c r="J71" s="802" t="s">
        <v>148</v>
      </c>
    </row>
    <row r="72" spans="1:10" ht="24.75" customHeight="1" thickBot="1">
      <c r="A72" s="1010" t="s">
        <v>2052</v>
      </c>
      <c r="B72" s="1010"/>
      <c r="C72" s="1010"/>
      <c r="D72" s="1011" t="s">
        <v>149</v>
      </c>
      <c r="E72" s="1011"/>
      <c r="F72" s="1011"/>
      <c r="G72" s="1011" t="s">
        <v>150</v>
      </c>
      <c r="H72" s="1011"/>
      <c r="I72" s="797" t="s">
        <v>151</v>
      </c>
      <c r="J72" s="797" t="s">
        <v>152</v>
      </c>
    </row>
    <row r="73" spans="1:10">
      <c r="A73" s="807"/>
      <c r="B73" s="9"/>
      <c r="C73" s="9"/>
      <c r="D73" s="2"/>
      <c r="E73" s="10"/>
      <c r="F73" s="803"/>
      <c r="G73" s="2"/>
      <c r="H73" s="2"/>
      <c r="I73" s="1012" t="s">
        <v>153</v>
      </c>
      <c r="J73" s="1012"/>
    </row>
    <row r="74" spans="1:10">
      <c r="E74" s="34"/>
    </row>
    <row r="75" spans="1:10">
      <c r="H75" s="35"/>
    </row>
  </sheetData>
  <mergeCells count="14">
    <mergeCell ref="A72:C72"/>
    <mergeCell ref="D72:F72"/>
    <mergeCell ref="G72:H72"/>
    <mergeCell ref="I73:J73"/>
    <mergeCell ref="A1:E1"/>
    <mergeCell ref="A2:D2"/>
    <mergeCell ref="E2:G2"/>
    <mergeCell ref="H2:N2"/>
    <mergeCell ref="M61:N61"/>
    <mergeCell ref="A70:C71"/>
    <mergeCell ref="D70:H70"/>
    <mergeCell ref="I70:J70"/>
    <mergeCell ref="D71:F71"/>
    <mergeCell ref="G71:H71"/>
  </mergeCells>
  <phoneticPr fontId="3"/>
  <printOptions horizontalCentered="1"/>
  <pageMargins left="1.1811023622047245" right="0.78740157480314965" top="0.59055118110236227" bottom="0.59055118110236227" header="0.39370078740157483" footer="0.39370078740157483"/>
  <pageSetup paperSize="9" scale="65" orientation="portrait" useFirstPageNumber="1" r:id="rId1"/>
  <headerFooter alignWithMargins="0">
    <oddHeader>&amp;C&amp;"ＭＳ 明朝,標準"&amp;20土　　　地</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24"/>
  <sheetViews>
    <sheetView topLeftCell="C1" zoomScaleNormal="100" workbookViewId="0">
      <selection sqref="A1:E1"/>
    </sheetView>
  </sheetViews>
  <sheetFormatPr defaultRowHeight="15.95" customHeight="1"/>
  <cols>
    <col min="1" max="1" width="2.125" style="773" customWidth="1"/>
    <col min="2" max="2" width="14.625" style="773" customWidth="1"/>
    <col min="3" max="3" width="14.125" style="773" bestFit="1" customWidth="1"/>
    <col min="4" max="4" width="8.125" style="773" bestFit="1" customWidth="1"/>
    <col min="5" max="5" width="8.625" style="773" bestFit="1" customWidth="1"/>
    <col min="6" max="6" width="8.125" style="773" bestFit="1" customWidth="1"/>
    <col min="7" max="7" width="8.625" style="773" bestFit="1" customWidth="1"/>
    <col min="8" max="8" width="19.5" style="773" customWidth="1"/>
    <col min="9" max="18" width="8.125" style="773" customWidth="1"/>
    <col min="19" max="16384" width="9" style="773"/>
  </cols>
  <sheetData>
    <row r="1" spans="1:18" ht="18" customHeight="1" thickBot="1">
      <c r="A1" s="1135"/>
      <c r="B1" s="1135">
        <v>19</v>
      </c>
      <c r="C1" s="783" t="s">
        <v>2024</v>
      </c>
      <c r="D1" s="783"/>
      <c r="E1" s="783"/>
      <c r="F1" s="783"/>
      <c r="G1" s="783"/>
      <c r="H1" s="783"/>
      <c r="I1" s="783"/>
      <c r="J1" s="783"/>
      <c r="K1" s="783"/>
      <c r="L1" s="783"/>
    </row>
    <row r="2" spans="1:18" ht="18" customHeight="1">
      <c r="A2" s="1136"/>
      <c r="B2" s="1136"/>
      <c r="C2" s="1124" t="s">
        <v>659</v>
      </c>
      <c r="D2" s="1046" t="s">
        <v>660</v>
      </c>
      <c r="E2" s="1137"/>
      <c r="F2" s="1046" t="s">
        <v>661</v>
      </c>
      <c r="G2" s="1102"/>
      <c r="H2" s="1138" t="s">
        <v>659</v>
      </c>
      <c r="I2" s="1139" t="s">
        <v>662</v>
      </c>
      <c r="J2" s="1046"/>
      <c r="K2" s="1139" t="s">
        <v>663</v>
      </c>
      <c r="L2" s="1046"/>
      <c r="M2" s="1139" t="s">
        <v>664</v>
      </c>
      <c r="N2" s="1046"/>
      <c r="O2" s="1139" t="s">
        <v>665</v>
      </c>
      <c r="P2" s="1046"/>
      <c r="Q2" s="1139" t="s">
        <v>666</v>
      </c>
      <c r="R2" s="1046"/>
    </row>
    <row r="3" spans="1:18" s="787" customFormat="1" ht="18" customHeight="1">
      <c r="A3" s="1136"/>
      <c r="B3" s="1136"/>
      <c r="C3" s="1021"/>
      <c r="D3" s="208" t="s">
        <v>524</v>
      </c>
      <c r="E3" s="208" t="s">
        <v>667</v>
      </c>
      <c r="F3" s="208" t="s">
        <v>524</v>
      </c>
      <c r="G3" s="209" t="s">
        <v>667</v>
      </c>
      <c r="H3" s="1086"/>
      <c r="I3" s="208" t="s">
        <v>524</v>
      </c>
      <c r="J3" s="209" t="s">
        <v>667</v>
      </c>
      <c r="K3" s="208" t="s">
        <v>524</v>
      </c>
      <c r="L3" s="209" t="s">
        <v>667</v>
      </c>
      <c r="M3" s="208" t="s">
        <v>524</v>
      </c>
      <c r="N3" s="209" t="s">
        <v>667</v>
      </c>
      <c r="O3" s="208" t="s">
        <v>524</v>
      </c>
      <c r="P3" s="209" t="s">
        <v>667</v>
      </c>
      <c r="Q3" s="208" t="s">
        <v>524</v>
      </c>
      <c r="R3" s="209" t="s">
        <v>667</v>
      </c>
    </row>
    <row r="4" spans="1:18" ht="27" customHeight="1">
      <c r="A4" s="1136"/>
      <c r="B4" s="1136"/>
      <c r="C4" s="772" t="s">
        <v>668</v>
      </c>
      <c r="D4" s="785">
        <f>SUM(D5:D22)</f>
        <v>4505</v>
      </c>
      <c r="E4" s="785">
        <f>SUM(E5:E22)</f>
        <v>35508</v>
      </c>
      <c r="F4" s="785">
        <f>SUM(F5:F22)</f>
        <v>4072</v>
      </c>
      <c r="G4" s="785">
        <f>SUM(G5:G22)</f>
        <v>33178</v>
      </c>
      <c r="H4" s="210" t="s">
        <v>669</v>
      </c>
      <c r="I4" s="785">
        <f>SUM(I5:I22)</f>
        <v>3732</v>
      </c>
      <c r="J4" s="785">
        <f>SUM(J5:J22)</f>
        <v>32493</v>
      </c>
      <c r="K4" s="785">
        <f>SUM(K5:K22)</f>
        <v>3682</v>
      </c>
      <c r="L4" s="785">
        <f>SUM(L5:L22)</f>
        <v>32547</v>
      </c>
      <c r="M4" s="785">
        <v>3486</v>
      </c>
      <c r="N4" s="785">
        <v>27910</v>
      </c>
      <c r="O4" s="785">
        <f>SUM(O5:O22)</f>
        <v>3522</v>
      </c>
      <c r="P4" s="785">
        <f>SUM(P5:P22)</f>
        <v>31390</v>
      </c>
      <c r="Q4" s="785">
        <f>SUM(Q5:Q22)</f>
        <v>3269</v>
      </c>
      <c r="R4" s="785">
        <f>SUM(R5:R22)</f>
        <v>29108</v>
      </c>
    </row>
    <row r="5" spans="1:18" ht="27" customHeight="1">
      <c r="A5" s="1136"/>
      <c r="B5" s="1136"/>
      <c r="C5" s="772" t="s">
        <v>670</v>
      </c>
      <c r="D5" s="773">
        <v>2</v>
      </c>
      <c r="E5" s="773">
        <v>13</v>
      </c>
      <c r="F5" s="773">
        <v>1</v>
      </c>
      <c r="G5" s="773">
        <v>5</v>
      </c>
      <c r="H5" s="210" t="s">
        <v>671</v>
      </c>
      <c r="I5" s="774" t="s">
        <v>242</v>
      </c>
      <c r="J5" s="774" t="s">
        <v>242</v>
      </c>
      <c r="K5" s="774">
        <v>1</v>
      </c>
      <c r="L5" s="774">
        <v>7</v>
      </c>
      <c r="M5" s="774">
        <v>1</v>
      </c>
      <c r="N5" s="774">
        <v>7</v>
      </c>
      <c r="O5" s="774">
        <v>2</v>
      </c>
      <c r="P5" s="774">
        <v>11</v>
      </c>
      <c r="Q5" s="774">
        <v>1</v>
      </c>
      <c r="R5" s="774">
        <v>7</v>
      </c>
    </row>
    <row r="6" spans="1:18" ht="27" customHeight="1">
      <c r="A6" s="1136"/>
      <c r="B6" s="1136"/>
      <c r="C6" s="772"/>
      <c r="H6" s="211" t="s">
        <v>672</v>
      </c>
      <c r="I6" s="774" t="s">
        <v>242</v>
      </c>
      <c r="J6" s="774" t="s">
        <v>242</v>
      </c>
      <c r="K6" s="774" t="s">
        <v>673</v>
      </c>
      <c r="L6" s="774" t="s">
        <v>673</v>
      </c>
      <c r="M6" s="774" t="s">
        <v>673</v>
      </c>
      <c r="N6" s="774" t="s">
        <v>673</v>
      </c>
      <c r="O6" s="774" t="s">
        <v>673</v>
      </c>
      <c r="P6" s="774" t="s">
        <v>673</v>
      </c>
      <c r="Q6" s="774" t="s">
        <v>177</v>
      </c>
      <c r="R6" s="774" t="s">
        <v>177</v>
      </c>
    </row>
    <row r="7" spans="1:18" ht="27" customHeight="1">
      <c r="A7" s="1136"/>
      <c r="B7" s="1136"/>
      <c r="C7" s="772" t="s">
        <v>544</v>
      </c>
      <c r="D7" s="773">
        <v>208</v>
      </c>
      <c r="E7" s="773">
        <v>1714</v>
      </c>
      <c r="F7" s="773">
        <v>172</v>
      </c>
      <c r="G7" s="773">
        <v>1331</v>
      </c>
      <c r="H7" s="210" t="s">
        <v>544</v>
      </c>
      <c r="I7" s="773">
        <v>166</v>
      </c>
      <c r="J7" s="773">
        <v>1121</v>
      </c>
      <c r="K7" s="773">
        <v>194</v>
      </c>
      <c r="L7" s="773">
        <v>1158</v>
      </c>
      <c r="M7" s="773">
        <v>192</v>
      </c>
      <c r="N7" s="773">
        <v>1003</v>
      </c>
      <c r="O7" s="773">
        <v>200</v>
      </c>
      <c r="P7" s="773">
        <v>1232</v>
      </c>
      <c r="Q7" s="773">
        <v>186</v>
      </c>
      <c r="R7" s="773">
        <v>1126</v>
      </c>
    </row>
    <row r="8" spans="1:18" ht="27" customHeight="1">
      <c r="A8" s="1136"/>
      <c r="B8" s="1136"/>
      <c r="C8" s="772" t="s">
        <v>552</v>
      </c>
      <c r="D8" s="773">
        <v>1053</v>
      </c>
      <c r="E8" s="773">
        <v>12062</v>
      </c>
      <c r="F8" s="773">
        <v>755</v>
      </c>
      <c r="G8" s="773">
        <v>8347</v>
      </c>
      <c r="H8" s="210" t="s">
        <v>552</v>
      </c>
      <c r="I8" s="773">
        <v>527</v>
      </c>
      <c r="J8" s="773">
        <v>5985</v>
      </c>
      <c r="K8" s="773">
        <v>465</v>
      </c>
      <c r="L8" s="773">
        <v>5689</v>
      </c>
      <c r="M8" s="773">
        <v>432</v>
      </c>
      <c r="N8" s="773">
        <v>5072</v>
      </c>
      <c r="O8" s="773">
        <v>406</v>
      </c>
      <c r="P8" s="773">
        <v>4889</v>
      </c>
      <c r="Q8" s="773">
        <v>391</v>
      </c>
      <c r="R8" s="773">
        <v>5094</v>
      </c>
    </row>
    <row r="9" spans="1:18" ht="27" customHeight="1">
      <c r="A9" s="1136"/>
      <c r="B9" s="1136"/>
      <c r="C9" s="212" t="s">
        <v>674</v>
      </c>
      <c r="D9" s="773">
        <v>8</v>
      </c>
      <c r="E9" s="773">
        <v>102</v>
      </c>
      <c r="F9" s="773">
        <v>6</v>
      </c>
      <c r="G9" s="773">
        <v>85</v>
      </c>
      <c r="H9" s="211" t="s">
        <v>674</v>
      </c>
      <c r="I9" s="774">
        <v>5</v>
      </c>
      <c r="J9" s="774">
        <v>67</v>
      </c>
      <c r="K9" s="774">
        <v>4</v>
      </c>
      <c r="L9" s="774">
        <v>63</v>
      </c>
      <c r="M9" s="774">
        <v>1</v>
      </c>
      <c r="N9" s="774">
        <v>8</v>
      </c>
      <c r="O9" s="774">
        <v>7</v>
      </c>
      <c r="P9" s="774">
        <v>55</v>
      </c>
      <c r="Q9" s="774">
        <v>2</v>
      </c>
      <c r="R9" s="774">
        <v>9</v>
      </c>
    </row>
    <row r="10" spans="1:18" ht="27" customHeight="1">
      <c r="A10" s="1136"/>
      <c r="B10" s="1136"/>
      <c r="C10" s="212" t="s">
        <v>581</v>
      </c>
      <c r="H10" s="211" t="s">
        <v>581</v>
      </c>
      <c r="I10" s="774">
        <v>11</v>
      </c>
      <c r="J10" s="774">
        <v>80</v>
      </c>
      <c r="K10" s="774">
        <v>18</v>
      </c>
      <c r="L10" s="774">
        <v>79</v>
      </c>
      <c r="M10" s="774">
        <v>20</v>
      </c>
      <c r="N10" s="774">
        <v>129</v>
      </c>
      <c r="O10" s="774">
        <v>14</v>
      </c>
      <c r="P10" s="774">
        <v>85</v>
      </c>
      <c r="Q10" s="774">
        <v>20</v>
      </c>
      <c r="R10" s="774">
        <v>101</v>
      </c>
    </row>
    <row r="11" spans="1:18" ht="27" customHeight="1">
      <c r="A11" s="1136"/>
      <c r="B11" s="1136"/>
      <c r="C11" s="772" t="s">
        <v>675</v>
      </c>
      <c r="D11" s="773">
        <v>213</v>
      </c>
      <c r="E11" s="773">
        <v>3965</v>
      </c>
      <c r="F11" s="773">
        <v>232</v>
      </c>
      <c r="G11" s="773">
        <v>4212</v>
      </c>
      <c r="H11" s="210" t="s">
        <v>676</v>
      </c>
      <c r="I11" s="773">
        <v>204</v>
      </c>
      <c r="J11" s="773">
        <v>4404</v>
      </c>
      <c r="K11" s="773">
        <v>210</v>
      </c>
      <c r="L11" s="773">
        <v>4188</v>
      </c>
      <c r="M11" s="773">
        <v>185</v>
      </c>
      <c r="N11" s="773">
        <v>3934</v>
      </c>
      <c r="O11" s="773">
        <v>191</v>
      </c>
      <c r="P11" s="773">
        <v>3920</v>
      </c>
      <c r="Q11" s="773">
        <v>181</v>
      </c>
      <c r="R11" s="773">
        <v>4183</v>
      </c>
    </row>
    <row r="12" spans="1:18" ht="27" customHeight="1">
      <c r="A12" s="1136"/>
      <c r="B12" s="1136"/>
      <c r="C12" s="212" t="s">
        <v>677</v>
      </c>
      <c r="D12" s="773">
        <v>1685</v>
      </c>
      <c r="E12" s="773">
        <v>9370</v>
      </c>
      <c r="F12" s="773">
        <v>1535</v>
      </c>
      <c r="G12" s="773">
        <v>10089</v>
      </c>
      <c r="H12" s="211" t="s">
        <v>678</v>
      </c>
      <c r="I12" s="773">
        <v>903</v>
      </c>
      <c r="J12" s="773">
        <v>7757</v>
      </c>
      <c r="K12" s="773">
        <v>849</v>
      </c>
      <c r="L12" s="773">
        <v>7599</v>
      </c>
      <c r="M12" s="773">
        <v>780</v>
      </c>
      <c r="N12" s="773">
        <v>6453</v>
      </c>
      <c r="O12" s="773">
        <v>759</v>
      </c>
      <c r="P12" s="773">
        <v>7111</v>
      </c>
      <c r="Q12" s="773">
        <v>718</v>
      </c>
      <c r="R12" s="773">
        <v>6852</v>
      </c>
    </row>
    <row r="13" spans="1:18" ht="27" customHeight="1">
      <c r="A13" s="1136"/>
      <c r="B13" s="1136"/>
      <c r="C13" s="772" t="s">
        <v>679</v>
      </c>
      <c r="D13" s="773">
        <v>52</v>
      </c>
      <c r="E13" s="773">
        <v>575</v>
      </c>
      <c r="F13" s="773">
        <v>49</v>
      </c>
      <c r="G13" s="773">
        <v>447</v>
      </c>
      <c r="H13" s="210" t="s">
        <v>679</v>
      </c>
      <c r="I13" s="773">
        <v>38</v>
      </c>
      <c r="J13" s="773">
        <v>421</v>
      </c>
      <c r="K13" s="773">
        <v>41</v>
      </c>
      <c r="L13" s="773">
        <v>481</v>
      </c>
      <c r="M13" s="773">
        <v>39</v>
      </c>
      <c r="N13" s="773">
        <v>348</v>
      </c>
      <c r="O13" s="773">
        <v>35</v>
      </c>
      <c r="P13" s="773">
        <v>381</v>
      </c>
      <c r="Q13" s="773">
        <v>29</v>
      </c>
      <c r="R13" s="773">
        <v>372</v>
      </c>
    </row>
    <row r="14" spans="1:18" ht="27" customHeight="1">
      <c r="A14" s="1136"/>
      <c r="B14" s="1136"/>
      <c r="C14" s="212" t="s">
        <v>680</v>
      </c>
      <c r="D14" s="773">
        <v>220</v>
      </c>
      <c r="E14" s="773">
        <v>552</v>
      </c>
      <c r="F14" s="773">
        <v>236</v>
      </c>
      <c r="G14" s="773">
        <v>598</v>
      </c>
      <c r="H14" s="211" t="s">
        <v>681</v>
      </c>
      <c r="I14" s="773">
        <v>319</v>
      </c>
      <c r="J14" s="773">
        <v>706</v>
      </c>
      <c r="K14" s="773">
        <v>413</v>
      </c>
      <c r="L14" s="773">
        <v>1064</v>
      </c>
      <c r="M14" s="773">
        <v>410</v>
      </c>
      <c r="N14" s="773">
        <v>1040</v>
      </c>
      <c r="O14" s="773">
        <v>402</v>
      </c>
      <c r="P14" s="773">
        <v>986</v>
      </c>
      <c r="Q14" s="773">
        <v>368</v>
      </c>
      <c r="R14" s="773">
        <v>898</v>
      </c>
    </row>
    <row r="15" spans="1:18" ht="27" customHeight="1">
      <c r="A15" s="1136"/>
      <c r="B15" s="1136"/>
      <c r="C15" s="213"/>
      <c r="H15" s="214" t="s">
        <v>682</v>
      </c>
      <c r="I15" s="773">
        <v>72</v>
      </c>
      <c r="J15" s="773">
        <v>465</v>
      </c>
      <c r="K15" s="773">
        <v>72</v>
      </c>
      <c r="L15" s="773">
        <v>364</v>
      </c>
      <c r="M15" s="773">
        <v>70</v>
      </c>
      <c r="N15" s="773">
        <v>353</v>
      </c>
      <c r="O15" s="773">
        <v>75</v>
      </c>
      <c r="P15" s="773">
        <v>324</v>
      </c>
      <c r="Q15" s="773">
        <v>74</v>
      </c>
      <c r="R15" s="773">
        <v>312</v>
      </c>
    </row>
    <row r="16" spans="1:18" ht="27" customHeight="1">
      <c r="A16" s="1136"/>
      <c r="B16" s="1136"/>
      <c r="C16" s="215"/>
      <c r="H16" s="216" t="s">
        <v>683</v>
      </c>
      <c r="I16" s="773">
        <v>540</v>
      </c>
      <c r="J16" s="773">
        <v>2702</v>
      </c>
      <c r="K16" s="773">
        <v>527</v>
      </c>
      <c r="L16" s="773">
        <v>3049</v>
      </c>
      <c r="M16" s="773">
        <v>524</v>
      </c>
      <c r="N16" s="773">
        <v>2906</v>
      </c>
      <c r="O16" s="773">
        <v>494</v>
      </c>
      <c r="P16" s="773">
        <v>2811</v>
      </c>
      <c r="Q16" s="773">
        <v>454</v>
      </c>
      <c r="R16" s="773">
        <v>2865</v>
      </c>
    </row>
    <row r="17" spans="1:18" ht="27" customHeight="1">
      <c r="A17" s="1136"/>
      <c r="B17" s="1136"/>
      <c r="C17" s="215"/>
      <c r="H17" s="216" t="s">
        <v>684</v>
      </c>
      <c r="I17" s="774" t="s">
        <v>242</v>
      </c>
      <c r="J17" s="774" t="s">
        <v>242</v>
      </c>
      <c r="K17" s="773">
        <v>273</v>
      </c>
      <c r="L17" s="773">
        <v>1283</v>
      </c>
      <c r="M17" s="773">
        <v>245</v>
      </c>
      <c r="N17" s="773">
        <v>1137</v>
      </c>
      <c r="O17" s="773">
        <v>256</v>
      </c>
      <c r="P17" s="773">
        <v>1103</v>
      </c>
      <c r="Q17" s="773">
        <v>238</v>
      </c>
      <c r="R17" s="773">
        <v>1205</v>
      </c>
    </row>
    <row r="18" spans="1:18" ht="27" customHeight="1">
      <c r="A18" s="1136"/>
      <c r="B18" s="1136"/>
      <c r="C18" s="212"/>
      <c r="H18" s="211" t="s">
        <v>685</v>
      </c>
      <c r="I18" s="773">
        <v>220</v>
      </c>
      <c r="J18" s="773">
        <v>2870</v>
      </c>
      <c r="K18" s="773">
        <v>135</v>
      </c>
      <c r="L18" s="773">
        <v>1229</v>
      </c>
      <c r="M18" s="773">
        <v>114</v>
      </c>
      <c r="N18" s="773">
        <v>491</v>
      </c>
      <c r="O18" s="773">
        <v>139</v>
      </c>
      <c r="P18" s="773">
        <v>1184</v>
      </c>
      <c r="Q18" s="773">
        <v>128</v>
      </c>
      <c r="R18" s="773">
        <v>631</v>
      </c>
    </row>
    <row r="19" spans="1:18" ht="27" customHeight="1">
      <c r="A19" s="1136"/>
      <c r="B19" s="1136"/>
      <c r="C19" s="217"/>
      <c r="H19" s="218" t="s">
        <v>641</v>
      </c>
      <c r="I19" s="773">
        <v>131</v>
      </c>
      <c r="J19" s="773">
        <v>1058</v>
      </c>
      <c r="K19" s="773">
        <v>239</v>
      </c>
      <c r="L19" s="773">
        <v>3284</v>
      </c>
      <c r="M19" s="773">
        <v>263</v>
      </c>
      <c r="N19" s="773">
        <v>3061</v>
      </c>
      <c r="O19" s="2">
        <v>301</v>
      </c>
      <c r="P19" s="2">
        <v>3976</v>
      </c>
      <c r="Q19" s="2">
        <v>276</v>
      </c>
      <c r="R19" s="2">
        <v>3181</v>
      </c>
    </row>
    <row r="20" spans="1:18" ht="27" customHeight="1">
      <c r="A20" s="1136"/>
      <c r="B20" s="1136"/>
      <c r="C20" s="215"/>
      <c r="H20" s="216" t="s">
        <v>686</v>
      </c>
      <c r="I20" s="773">
        <v>22</v>
      </c>
      <c r="J20" s="773">
        <v>334</v>
      </c>
      <c r="K20" s="773">
        <v>14</v>
      </c>
      <c r="L20" s="773">
        <v>141</v>
      </c>
      <c r="M20" s="773">
        <v>11</v>
      </c>
      <c r="N20" s="773">
        <v>104</v>
      </c>
      <c r="O20" s="773">
        <v>15</v>
      </c>
      <c r="P20" s="773">
        <v>272</v>
      </c>
      <c r="Q20" s="773">
        <v>12</v>
      </c>
      <c r="R20" s="773">
        <v>234</v>
      </c>
    </row>
    <row r="21" spans="1:18" ht="30.75" customHeight="1">
      <c r="A21" s="1136"/>
      <c r="B21" s="1136"/>
      <c r="C21" s="219" t="s">
        <v>687</v>
      </c>
      <c r="D21" s="773">
        <v>1045</v>
      </c>
      <c r="E21" s="773">
        <v>6188</v>
      </c>
      <c r="F21" s="773">
        <v>1068</v>
      </c>
      <c r="G21" s="773">
        <v>7208</v>
      </c>
      <c r="H21" s="220" t="s">
        <v>687</v>
      </c>
      <c r="I21" s="773">
        <v>554</v>
      </c>
      <c r="J21" s="773">
        <v>3662</v>
      </c>
      <c r="K21" s="773">
        <v>210</v>
      </c>
      <c r="L21" s="773">
        <v>1996</v>
      </c>
      <c r="M21" s="773">
        <v>199</v>
      </c>
      <c r="N21" s="773">
        <v>1864</v>
      </c>
      <c r="O21" s="773">
        <v>206</v>
      </c>
      <c r="P21" s="773">
        <v>1997</v>
      </c>
      <c r="Q21" s="773">
        <v>191</v>
      </c>
      <c r="R21" s="773">
        <v>2038</v>
      </c>
    </row>
    <row r="22" spans="1:18" ht="27" customHeight="1" thickBot="1">
      <c r="A22" s="1136"/>
      <c r="B22" s="1136"/>
      <c r="C22" s="789" t="s">
        <v>688</v>
      </c>
      <c r="D22" s="783">
        <v>19</v>
      </c>
      <c r="E22" s="783">
        <v>967</v>
      </c>
      <c r="F22" s="783">
        <v>18</v>
      </c>
      <c r="G22" s="783">
        <v>856</v>
      </c>
      <c r="H22" s="221" t="s">
        <v>688</v>
      </c>
      <c r="I22" s="783">
        <v>20</v>
      </c>
      <c r="J22" s="783">
        <v>861</v>
      </c>
      <c r="K22" s="783">
        <v>17</v>
      </c>
      <c r="L22" s="783">
        <v>873</v>
      </c>
      <c r="M22" s="776" t="s">
        <v>242</v>
      </c>
      <c r="N22" s="776" t="s">
        <v>242</v>
      </c>
      <c r="O22" s="776">
        <v>20</v>
      </c>
      <c r="P22" s="776">
        <v>1053</v>
      </c>
      <c r="Q22" s="776" t="s">
        <v>673</v>
      </c>
      <c r="R22" s="776" t="s">
        <v>673</v>
      </c>
    </row>
    <row r="23" spans="1:18" ht="18" customHeight="1">
      <c r="A23" s="1136"/>
      <c r="B23" s="1136"/>
      <c r="C23" s="773" t="s">
        <v>689</v>
      </c>
      <c r="H23" s="777"/>
      <c r="I23" s="782"/>
      <c r="J23" s="782"/>
      <c r="K23" s="782"/>
      <c r="L23" s="782"/>
    </row>
    <row r="24" spans="1:18" ht="15.95" customHeight="1">
      <c r="A24" s="1136"/>
      <c r="B24" s="1136"/>
      <c r="C24" s="773" t="s">
        <v>690</v>
      </c>
      <c r="H24" s="1033" t="s">
        <v>691</v>
      </c>
      <c r="I24" s="1034"/>
      <c r="J24" s="1034"/>
      <c r="K24" s="1034"/>
      <c r="L24" s="1034"/>
      <c r="M24" s="1134"/>
      <c r="N24" s="1134"/>
      <c r="O24" s="1134"/>
      <c r="P24" s="1134"/>
      <c r="Q24" s="1134"/>
      <c r="R24" s="1134"/>
    </row>
  </sheetData>
  <sheetProtection sheet="1"/>
  <mergeCells count="12">
    <mergeCell ref="H24:R24"/>
    <mergeCell ref="A1:A24"/>
    <mergeCell ref="B1:B24"/>
    <mergeCell ref="C2:C3"/>
    <mergeCell ref="D2:E2"/>
    <mergeCell ref="F2:G2"/>
    <mergeCell ref="H2:H3"/>
    <mergeCell ref="I2:J2"/>
    <mergeCell ref="K2:L2"/>
    <mergeCell ref="M2:N2"/>
    <mergeCell ref="O2:P2"/>
    <mergeCell ref="Q2:R2"/>
  </mergeCells>
  <phoneticPr fontId="3"/>
  <pageMargins left="0.19685039370078741" right="0.70866141732283472" top="0.98425196850393704" bottom="0.98425196850393704" header="0.51181102362204722" footer="0.51181102362204722"/>
  <pageSetup paperSize="9" scale="80" firstPageNumber="1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21"/>
  <sheetViews>
    <sheetView zoomScaleNormal="100" workbookViewId="0">
      <selection activeCell="P7" sqref="P7"/>
    </sheetView>
  </sheetViews>
  <sheetFormatPr defaultRowHeight="15.95" customHeight="1"/>
  <cols>
    <col min="1" max="1" width="6.625" style="817" customWidth="1"/>
    <col min="2" max="2" width="3.375" style="42" bestFit="1" customWidth="1"/>
    <col min="3" max="3" width="4.625" style="36" customWidth="1"/>
    <col min="4" max="4" width="2.875" style="36" bestFit="1" customWidth="1"/>
    <col min="5" max="5" width="2.5" style="36" bestFit="1" customWidth="1"/>
    <col min="6" max="6" width="6.625" style="36" customWidth="1"/>
    <col min="7" max="7" width="6.625" style="817" customWidth="1"/>
    <col min="8" max="14" width="6.625" style="36" customWidth="1"/>
    <col min="15" max="22" width="7.625" style="36" customWidth="1"/>
    <col min="23" max="16384" width="9" style="36"/>
  </cols>
  <sheetData>
    <row r="1" spans="1:22" ht="24" customHeight="1" thickBot="1">
      <c r="A1" s="1135">
        <v>20</v>
      </c>
      <c r="B1" s="1151" t="s">
        <v>1997</v>
      </c>
      <c r="C1" s="1152"/>
      <c r="D1" s="1152"/>
      <c r="E1" s="1152"/>
      <c r="F1" s="1152"/>
      <c r="G1" s="1152"/>
      <c r="H1" s="1152"/>
      <c r="I1" s="811"/>
      <c r="J1" s="811"/>
      <c r="K1" s="811"/>
      <c r="L1" s="811"/>
    </row>
    <row r="2" spans="1:22" ht="24" customHeight="1">
      <c r="A2" s="1155"/>
      <c r="B2" s="1123" t="s">
        <v>1982</v>
      </c>
      <c r="C2" s="1123"/>
      <c r="D2" s="1123"/>
      <c r="E2" s="1124"/>
      <c r="F2" s="1149" t="s">
        <v>1981</v>
      </c>
      <c r="G2" s="1149" t="s">
        <v>1977</v>
      </c>
      <c r="H2" s="1114" t="s">
        <v>692</v>
      </c>
      <c r="I2" s="1128"/>
      <c r="J2" s="1128"/>
      <c r="K2" s="1128"/>
      <c r="L2" s="1128"/>
      <c r="M2" s="1128"/>
      <c r="N2" s="1128"/>
      <c r="O2" s="1139" t="s">
        <v>1974</v>
      </c>
      <c r="P2" s="1024"/>
      <c r="Q2" s="1024"/>
      <c r="R2" s="1024"/>
      <c r="S2" s="1142"/>
      <c r="T2" s="1142"/>
      <c r="U2" s="1142"/>
      <c r="V2" s="1143"/>
    </row>
    <row r="3" spans="1:22" s="817" customFormat="1" ht="24" customHeight="1">
      <c r="A3" s="1155"/>
      <c r="B3" s="1125"/>
      <c r="C3" s="1125"/>
      <c r="D3" s="1125"/>
      <c r="E3" s="1084"/>
      <c r="F3" s="1150"/>
      <c r="G3" s="1150"/>
      <c r="H3" s="1145" t="s">
        <v>175</v>
      </c>
      <c r="I3" s="1147" t="s">
        <v>1980</v>
      </c>
      <c r="J3" s="1147" t="s">
        <v>1978</v>
      </c>
      <c r="K3" s="1147" t="s">
        <v>1979</v>
      </c>
      <c r="L3" s="1147" t="s">
        <v>693</v>
      </c>
      <c r="M3" s="1147" t="s">
        <v>1983</v>
      </c>
      <c r="N3" s="1147" t="s">
        <v>1984</v>
      </c>
      <c r="O3" s="1130" t="s">
        <v>1976</v>
      </c>
      <c r="P3" s="1027"/>
      <c r="Q3" s="1027"/>
      <c r="R3" s="1144"/>
      <c r="S3" s="1130" t="s">
        <v>1975</v>
      </c>
      <c r="T3" s="1027"/>
      <c r="U3" s="1027"/>
      <c r="V3" s="1144"/>
    </row>
    <row r="4" spans="1:22" ht="24" customHeight="1" thickBot="1">
      <c r="A4" s="1155"/>
      <c r="B4" s="1153"/>
      <c r="C4" s="1153"/>
      <c r="D4" s="1153"/>
      <c r="E4" s="1154"/>
      <c r="F4" s="1146"/>
      <c r="G4" s="1146"/>
      <c r="H4" s="1146"/>
      <c r="I4" s="1148"/>
      <c r="J4" s="1148"/>
      <c r="K4" s="1148"/>
      <c r="L4" s="1148"/>
      <c r="M4" s="1148"/>
      <c r="N4" s="1148"/>
      <c r="O4" s="816" t="s">
        <v>697</v>
      </c>
      <c r="P4" s="816" t="s">
        <v>176</v>
      </c>
      <c r="Q4" s="816" t="s">
        <v>179</v>
      </c>
      <c r="R4" s="816" t="s">
        <v>698</v>
      </c>
      <c r="S4" s="816" t="s">
        <v>697</v>
      </c>
      <c r="T4" s="816" t="s">
        <v>176</v>
      </c>
      <c r="U4" s="816" t="s">
        <v>179</v>
      </c>
      <c r="V4" s="816" t="s">
        <v>698</v>
      </c>
    </row>
    <row r="5" spans="1:22" ht="24" customHeight="1">
      <c r="A5" s="1155"/>
      <c r="B5" s="809" t="s">
        <v>72</v>
      </c>
      <c r="C5" s="810" t="s">
        <v>284</v>
      </c>
      <c r="D5" s="810" t="s">
        <v>127</v>
      </c>
      <c r="E5" s="812" t="s">
        <v>694</v>
      </c>
      <c r="F5" s="863">
        <f>IF(SUM(G5:H5)=0,"",SUM(G5:H5))</f>
        <v>198</v>
      </c>
      <c r="G5" s="556">
        <v>143</v>
      </c>
      <c r="H5" s="863">
        <f>IF(SUM(I5:K5)=0,"",SUM(I5:K5))</f>
        <v>55</v>
      </c>
      <c r="I5" s="556">
        <v>7</v>
      </c>
      <c r="J5" s="556">
        <v>5</v>
      </c>
      <c r="K5" s="556">
        <v>43</v>
      </c>
      <c r="L5" s="556">
        <v>5</v>
      </c>
      <c r="M5" s="556">
        <v>3</v>
      </c>
      <c r="N5" s="556">
        <v>47</v>
      </c>
      <c r="O5" s="456">
        <v>5019</v>
      </c>
      <c r="P5" s="556">
        <v>3955</v>
      </c>
      <c r="Q5" s="556">
        <v>913</v>
      </c>
      <c r="R5" s="556">
        <v>151</v>
      </c>
      <c r="S5" s="456" t="s">
        <v>725</v>
      </c>
      <c r="T5" s="556" t="s">
        <v>725</v>
      </c>
      <c r="U5" s="556" t="s">
        <v>725</v>
      </c>
      <c r="V5" s="556" t="s">
        <v>725</v>
      </c>
    </row>
    <row r="6" spans="1:22" ht="24" customHeight="1">
      <c r="A6" s="1155"/>
      <c r="B6" s="813"/>
      <c r="C6" s="46" t="s">
        <v>695</v>
      </c>
      <c r="D6" s="46" t="s">
        <v>127</v>
      </c>
      <c r="E6" s="109" t="s">
        <v>694</v>
      </c>
      <c r="F6" s="863">
        <f t="shared" ref="F6:F14" si="0">IF(SUM(G6:H6)=0,"",SUM(G6:H6))</f>
        <v>174</v>
      </c>
      <c r="G6" s="556">
        <v>135</v>
      </c>
      <c r="H6" s="863">
        <f t="shared" ref="H6:H14" si="1">IF(SUM(I6:K6)=0,"",SUM(I6:K6))</f>
        <v>39</v>
      </c>
      <c r="I6" s="556">
        <v>7</v>
      </c>
      <c r="J6" s="556">
        <v>5</v>
      </c>
      <c r="K6" s="556">
        <v>27</v>
      </c>
      <c r="L6" s="556">
        <v>12</v>
      </c>
      <c r="M6" s="556">
        <v>1</v>
      </c>
      <c r="N6" s="556">
        <v>26</v>
      </c>
      <c r="O6" s="456">
        <v>4075</v>
      </c>
      <c r="P6" s="556" t="s">
        <v>725</v>
      </c>
      <c r="Q6" s="556" t="s">
        <v>725</v>
      </c>
      <c r="R6" s="556" t="s">
        <v>725</v>
      </c>
      <c r="S6" s="456">
        <v>1804</v>
      </c>
      <c r="T6" s="556">
        <v>1493</v>
      </c>
      <c r="U6" s="556">
        <v>305</v>
      </c>
      <c r="V6" s="556">
        <v>6</v>
      </c>
    </row>
    <row r="7" spans="1:22" ht="24" customHeight="1">
      <c r="A7" s="1155"/>
      <c r="B7" s="813"/>
      <c r="C7" s="46" t="s">
        <v>696</v>
      </c>
      <c r="D7" s="46" t="s">
        <v>127</v>
      </c>
      <c r="E7" s="109" t="s">
        <v>694</v>
      </c>
      <c r="F7" s="863">
        <f t="shared" si="0"/>
        <v>146</v>
      </c>
      <c r="G7" s="556">
        <v>116</v>
      </c>
      <c r="H7" s="863">
        <f t="shared" si="1"/>
        <v>30</v>
      </c>
      <c r="I7" s="556">
        <v>4</v>
      </c>
      <c r="J7" s="556">
        <v>12</v>
      </c>
      <c r="K7" s="556">
        <v>14</v>
      </c>
      <c r="L7" s="556">
        <v>6</v>
      </c>
      <c r="M7" s="556" t="s">
        <v>177</v>
      </c>
      <c r="N7" s="556">
        <v>24</v>
      </c>
      <c r="O7" s="456">
        <v>3219</v>
      </c>
      <c r="P7" s="556" t="s">
        <v>725</v>
      </c>
      <c r="Q7" s="556" t="s">
        <v>725</v>
      </c>
      <c r="R7" s="556" t="s">
        <v>725</v>
      </c>
      <c r="S7" s="456">
        <v>1311</v>
      </c>
      <c r="T7" s="556">
        <v>1058</v>
      </c>
      <c r="U7" s="556">
        <v>201</v>
      </c>
      <c r="V7" s="556">
        <v>52</v>
      </c>
    </row>
    <row r="8" spans="1:22" ht="24" customHeight="1">
      <c r="A8" s="1155"/>
      <c r="B8" s="813"/>
      <c r="C8" s="46" t="s">
        <v>2011</v>
      </c>
      <c r="D8" s="46" t="s">
        <v>127</v>
      </c>
      <c r="E8" s="109" t="s">
        <v>694</v>
      </c>
      <c r="F8" s="863">
        <f t="shared" si="0"/>
        <v>134</v>
      </c>
      <c r="G8" s="556">
        <v>111</v>
      </c>
      <c r="H8" s="863">
        <f t="shared" si="1"/>
        <v>23</v>
      </c>
      <c r="I8" s="556">
        <v>4</v>
      </c>
      <c r="J8" s="556">
        <v>7</v>
      </c>
      <c r="K8" s="556">
        <v>12</v>
      </c>
      <c r="L8" s="556">
        <v>7</v>
      </c>
      <c r="M8" s="556">
        <v>1</v>
      </c>
      <c r="N8" s="556">
        <v>15</v>
      </c>
      <c r="O8" s="456">
        <v>2917</v>
      </c>
      <c r="P8" s="556" t="s">
        <v>725</v>
      </c>
      <c r="Q8" s="556" t="s">
        <v>725</v>
      </c>
      <c r="R8" s="556" t="s">
        <v>725</v>
      </c>
      <c r="S8" s="456">
        <v>1002</v>
      </c>
      <c r="T8" s="556">
        <v>839</v>
      </c>
      <c r="U8" s="556">
        <v>130</v>
      </c>
      <c r="V8" s="556">
        <v>33</v>
      </c>
    </row>
    <row r="9" spans="1:22" ht="24" customHeight="1">
      <c r="A9" s="1155"/>
      <c r="B9" s="813" t="s">
        <v>1875</v>
      </c>
      <c r="C9" s="46" t="s">
        <v>127</v>
      </c>
      <c r="D9" s="46" t="s">
        <v>127</v>
      </c>
      <c r="E9" s="109">
        <v>1</v>
      </c>
      <c r="F9" s="863">
        <f t="shared" si="0"/>
        <v>125</v>
      </c>
      <c r="G9" s="556">
        <v>106</v>
      </c>
      <c r="H9" s="863">
        <f t="shared" si="1"/>
        <v>19</v>
      </c>
      <c r="I9" s="556">
        <v>1</v>
      </c>
      <c r="J9" s="556">
        <v>7</v>
      </c>
      <c r="K9" s="556">
        <v>11</v>
      </c>
      <c r="L9" s="556" t="s">
        <v>725</v>
      </c>
      <c r="M9" s="556" t="s">
        <v>725</v>
      </c>
      <c r="N9" s="556" t="s">
        <v>725</v>
      </c>
      <c r="O9" s="456">
        <v>2820</v>
      </c>
      <c r="P9" s="556" t="s">
        <v>725</v>
      </c>
      <c r="Q9" s="556" t="s">
        <v>725</v>
      </c>
      <c r="R9" s="556" t="s">
        <v>725</v>
      </c>
      <c r="S9" s="456">
        <v>943</v>
      </c>
      <c r="T9" s="556">
        <v>692</v>
      </c>
      <c r="U9" s="556">
        <v>205</v>
      </c>
      <c r="V9" s="556">
        <v>46</v>
      </c>
    </row>
    <row r="10" spans="1:22" ht="24" customHeight="1">
      <c r="A10" s="1155"/>
      <c r="B10" s="813"/>
      <c r="C10" s="46"/>
      <c r="D10" s="46"/>
      <c r="E10" s="109"/>
      <c r="F10" s="863" t="str">
        <f t="shared" si="0"/>
        <v/>
      </c>
      <c r="G10" s="556"/>
      <c r="H10" s="863" t="str">
        <f t="shared" si="1"/>
        <v/>
      </c>
      <c r="I10" s="556"/>
      <c r="J10" s="556"/>
      <c r="K10" s="556"/>
      <c r="L10" s="556"/>
      <c r="M10" s="556"/>
      <c r="N10" s="556"/>
      <c r="O10" s="456"/>
      <c r="P10" s="556"/>
      <c r="Q10" s="556"/>
      <c r="R10" s="556"/>
      <c r="S10" s="456"/>
      <c r="T10" s="556"/>
      <c r="U10" s="556"/>
      <c r="V10" s="556"/>
    </row>
    <row r="11" spans="1:22" ht="24" customHeight="1">
      <c r="A11" s="1155"/>
      <c r="B11" s="813"/>
      <c r="C11" s="46"/>
      <c r="D11" s="46"/>
      <c r="E11" s="109"/>
      <c r="F11" s="863" t="str">
        <f t="shared" si="0"/>
        <v/>
      </c>
      <c r="G11" s="556"/>
      <c r="H11" s="863" t="str">
        <f t="shared" si="1"/>
        <v/>
      </c>
      <c r="I11" s="556"/>
      <c r="J11" s="556"/>
      <c r="K11" s="556"/>
      <c r="L11" s="556"/>
      <c r="M11" s="556"/>
      <c r="N11" s="556"/>
      <c r="O11" s="456"/>
      <c r="P11" s="556"/>
      <c r="Q11" s="556"/>
      <c r="R11" s="556"/>
      <c r="S11" s="420"/>
      <c r="T11" s="556"/>
      <c r="U11" s="556"/>
      <c r="V11" s="556"/>
    </row>
    <row r="12" spans="1:22" ht="24" customHeight="1">
      <c r="A12" s="1155"/>
      <c r="B12" s="813"/>
      <c r="C12" s="46"/>
      <c r="D12" s="46"/>
      <c r="E12" s="109"/>
      <c r="F12" s="863" t="str">
        <f t="shared" si="0"/>
        <v/>
      </c>
      <c r="G12" s="556"/>
      <c r="H12" s="863" t="str">
        <f t="shared" si="1"/>
        <v/>
      </c>
      <c r="I12" s="556"/>
      <c r="J12" s="556"/>
      <c r="K12" s="556"/>
      <c r="L12" s="556"/>
      <c r="M12" s="556"/>
      <c r="N12" s="556"/>
      <c r="O12" s="456"/>
      <c r="P12" s="556"/>
      <c r="Q12" s="556"/>
      <c r="R12" s="556"/>
      <c r="S12" s="420"/>
      <c r="T12" s="556"/>
      <c r="U12" s="556"/>
      <c r="V12" s="556"/>
    </row>
    <row r="13" spans="1:22" ht="24" customHeight="1">
      <c r="A13" s="1155"/>
      <c r="B13" s="813"/>
      <c r="C13" s="227"/>
      <c r="D13" s="46"/>
      <c r="E13" s="109"/>
      <c r="F13" s="863" t="str">
        <f t="shared" si="0"/>
        <v/>
      </c>
      <c r="G13" s="556"/>
      <c r="H13" s="863" t="str">
        <f t="shared" si="1"/>
        <v/>
      </c>
      <c r="I13" s="556"/>
      <c r="J13" s="556"/>
      <c r="K13" s="556"/>
      <c r="L13" s="556"/>
      <c r="M13" s="556"/>
      <c r="N13" s="556"/>
      <c r="O13" s="456"/>
      <c r="P13" s="556"/>
      <c r="Q13" s="556"/>
      <c r="R13" s="556"/>
      <c r="S13" s="420"/>
      <c r="T13" s="556"/>
      <c r="U13" s="556"/>
      <c r="V13" s="556"/>
    </row>
    <row r="14" spans="1:22" ht="24" customHeight="1" thickBot="1">
      <c r="A14" s="1155"/>
      <c r="B14" s="815"/>
      <c r="C14" s="228"/>
      <c r="D14" s="228"/>
      <c r="E14" s="119"/>
      <c r="F14" s="863" t="str">
        <f t="shared" si="0"/>
        <v/>
      </c>
      <c r="G14" s="818"/>
      <c r="H14" s="863" t="str">
        <f t="shared" si="1"/>
        <v/>
      </c>
      <c r="I14" s="818"/>
      <c r="J14" s="818"/>
      <c r="K14" s="818"/>
      <c r="L14" s="814"/>
      <c r="M14" s="814"/>
      <c r="N14" s="814"/>
      <c r="O14" s="458"/>
      <c r="P14" s="818"/>
      <c r="Q14" s="818"/>
      <c r="R14" s="818"/>
      <c r="S14" s="421"/>
      <c r="T14" s="818"/>
      <c r="U14" s="818"/>
      <c r="V14" s="818"/>
    </row>
    <row r="15" spans="1:22" s="817" customFormat="1" ht="21.75" customHeight="1">
      <c r="A15" s="1155"/>
      <c r="B15" s="872"/>
      <c r="C15" s="873"/>
      <c r="D15" s="873"/>
      <c r="E15" s="873"/>
      <c r="F15" s="873"/>
      <c r="G15" s="873"/>
      <c r="H15" s="873"/>
      <c r="I15" s="873"/>
      <c r="J15" s="873"/>
      <c r="K15" s="873"/>
      <c r="L15" s="873"/>
      <c r="M15" s="873"/>
      <c r="N15" s="873"/>
      <c r="O15" s="873"/>
      <c r="P15" s="873"/>
      <c r="Q15" s="874"/>
      <c r="R15" s="874"/>
      <c r="S15" s="1140" t="s">
        <v>2012</v>
      </c>
      <c r="T15" s="1141"/>
      <c r="U15" s="1141"/>
      <c r="V15" s="1141"/>
    </row>
    <row r="16" spans="1:22" s="817" customFormat="1" ht="24" customHeight="1">
      <c r="A16" s="1155"/>
      <c r="B16" s="875"/>
      <c r="C16" s="875"/>
      <c r="D16" s="875"/>
      <c r="E16" s="875"/>
      <c r="F16" s="875"/>
      <c r="G16" s="875"/>
      <c r="H16" s="875"/>
      <c r="I16" s="875"/>
      <c r="J16" s="875"/>
      <c r="K16" s="875"/>
      <c r="L16" s="875"/>
      <c r="M16" s="875"/>
      <c r="N16" s="875"/>
      <c r="O16" s="875"/>
      <c r="P16" s="875"/>
      <c r="Q16" s="876"/>
      <c r="R16" s="876"/>
    </row>
    <row r="17" spans="1:18" s="817" customFormat="1" ht="24" customHeight="1">
      <c r="A17" s="1155"/>
      <c r="B17" s="875"/>
      <c r="C17" s="875"/>
      <c r="D17" s="875"/>
      <c r="E17" s="875"/>
      <c r="F17" s="875"/>
      <c r="G17" s="875"/>
      <c r="H17" s="875"/>
      <c r="I17" s="875"/>
      <c r="J17" s="875"/>
      <c r="K17" s="875"/>
      <c r="L17" s="875"/>
      <c r="M17" s="875"/>
      <c r="N17" s="875"/>
      <c r="O17" s="875"/>
      <c r="P17" s="875"/>
      <c r="Q17" s="876"/>
      <c r="R17" s="876"/>
    </row>
    <row r="18" spans="1:18" ht="15.95" customHeight="1">
      <c r="A18" s="1155"/>
    </row>
    <row r="19" spans="1:18" ht="15.95" customHeight="1">
      <c r="A19" s="1155"/>
    </row>
    <row r="20" spans="1:18" ht="15.95" customHeight="1">
      <c r="A20" s="870"/>
    </row>
    <row r="21" spans="1:18" ht="15.95" customHeight="1">
      <c r="A21" s="870"/>
    </row>
  </sheetData>
  <mergeCells count="17">
    <mergeCell ref="G2:G4"/>
    <mergeCell ref="B1:H1"/>
    <mergeCell ref="B2:E4"/>
    <mergeCell ref="F2:F4"/>
    <mergeCell ref="A1:A19"/>
    <mergeCell ref="S15:V15"/>
    <mergeCell ref="O2:V2"/>
    <mergeCell ref="O3:R3"/>
    <mergeCell ref="S3:V3"/>
    <mergeCell ref="H2:N2"/>
    <mergeCell ref="H3:H4"/>
    <mergeCell ref="I3:I4"/>
    <mergeCell ref="J3:J4"/>
    <mergeCell ref="K3:K4"/>
    <mergeCell ref="L3:L4"/>
    <mergeCell ref="M3:M4"/>
    <mergeCell ref="N3:N4"/>
  </mergeCells>
  <phoneticPr fontId="3"/>
  <pageMargins left="0.39370078740157483" right="0.39370078740157483" top="1.5748031496062993" bottom="0.98425196850393704" header="0.51181102362204722" footer="0.51181102362204722"/>
  <pageSetup paperSize="9" firstPageNumber="20" orientation="landscape" r:id="rId1"/>
  <headerFooter alignWithMargins="0">
    <oddHeader>&amp;C&amp;"ＭＳ 明朝,標準"&amp;20農　　　業</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L28"/>
  <sheetViews>
    <sheetView zoomScaleNormal="100" workbookViewId="0">
      <selection activeCell="P7" sqref="P7"/>
    </sheetView>
  </sheetViews>
  <sheetFormatPr defaultRowHeight="13.5"/>
  <cols>
    <col min="1" max="1" width="6.625" style="2" customWidth="1"/>
    <col min="2" max="2" width="10.625" style="1" customWidth="1"/>
    <col min="3" max="11" width="13.625" style="2" customWidth="1"/>
    <col min="12" max="16384" width="9" style="2"/>
  </cols>
  <sheetData>
    <row r="1" spans="1:12" s="819" customFormat="1" ht="20.100000000000001" customHeight="1" thickBot="1">
      <c r="A1" s="1156">
        <v>21</v>
      </c>
      <c r="B1" s="780" t="s">
        <v>1998</v>
      </c>
      <c r="C1" s="383"/>
      <c r="D1" s="383"/>
      <c r="E1" s="383"/>
      <c r="F1" s="383"/>
      <c r="G1" s="383"/>
      <c r="H1" s="383"/>
      <c r="I1" s="383"/>
      <c r="J1" s="1158" t="s">
        <v>700</v>
      </c>
      <c r="K1" s="1159"/>
    </row>
    <row r="2" spans="1:12" s="819" customFormat="1" ht="39.950000000000003" customHeight="1">
      <c r="A2" s="1157"/>
      <c r="B2" s="823" t="s">
        <v>317</v>
      </c>
      <c r="C2" s="852" t="s">
        <v>158</v>
      </c>
      <c r="D2" s="854" t="s">
        <v>2003</v>
      </c>
      <c r="E2" s="855" t="s">
        <v>2004</v>
      </c>
      <c r="F2" s="855" t="s">
        <v>2005</v>
      </c>
      <c r="G2" s="855" t="s">
        <v>2006</v>
      </c>
      <c r="H2" s="855" t="s">
        <v>2007</v>
      </c>
      <c r="I2" s="855" t="s">
        <v>2008</v>
      </c>
      <c r="J2" s="855" t="s">
        <v>2009</v>
      </c>
      <c r="K2" s="853" t="s">
        <v>2010</v>
      </c>
      <c r="L2" s="833"/>
    </row>
    <row r="3" spans="1:12" s="819" customFormat="1" ht="20.100000000000001" customHeight="1">
      <c r="A3" s="1157"/>
      <c r="B3" s="825" t="s">
        <v>2013</v>
      </c>
      <c r="C3" s="864">
        <f>IF(SUM(D3:K3)=0,"",SUM(D3:K3))</f>
        <v>198</v>
      </c>
      <c r="D3" s="856">
        <v>143</v>
      </c>
      <c r="E3" s="856">
        <v>36</v>
      </c>
      <c r="F3" s="856">
        <v>18</v>
      </c>
      <c r="G3" s="856">
        <v>1</v>
      </c>
      <c r="H3" s="867" t="s">
        <v>177</v>
      </c>
      <c r="I3" s="856" t="s">
        <v>177</v>
      </c>
      <c r="J3" s="867" t="s">
        <v>177</v>
      </c>
      <c r="K3" s="835" t="s">
        <v>177</v>
      </c>
      <c r="L3" s="833"/>
    </row>
    <row r="4" spans="1:12" s="819" customFormat="1" ht="20.100000000000001" customHeight="1">
      <c r="A4" s="1157"/>
      <c r="B4" s="826" t="s">
        <v>701</v>
      </c>
      <c r="C4" s="865">
        <f t="shared" ref="C4:C12" si="0">IF(SUM(D4:K4)=0,"",SUM(D4:K4))</f>
        <v>174</v>
      </c>
      <c r="D4" s="857">
        <v>135</v>
      </c>
      <c r="E4" s="857">
        <v>25</v>
      </c>
      <c r="F4" s="857">
        <v>14</v>
      </c>
      <c r="G4" s="857" t="s">
        <v>177</v>
      </c>
      <c r="H4" s="868" t="s">
        <v>177</v>
      </c>
      <c r="I4" s="857" t="s">
        <v>177</v>
      </c>
      <c r="J4" s="868" t="s">
        <v>177</v>
      </c>
      <c r="K4" s="834" t="s">
        <v>177</v>
      </c>
      <c r="L4" s="833"/>
    </row>
    <row r="5" spans="1:12" s="819" customFormat="1" ht="20.100000000000001" customHeight="1">
      <c r="A5" s="1157"/>
      <c r="B5" s="826" t="s">
        <v>702</v>
      </c>
      <c r="C5" s="865">
        <f t="shared" si="0"/>
        <v>146</v>
      </c>
      <c r="D5" s="857">
        <v>116</v>
      </c>
      <c r="E5" s="857">
        <v>22</v>
      </c>
      <c r="F5" s="857">
        <v>7</v>
      </c>
      <c r="G5" s="857">
        <v>1</v>
      </c>
      <c r="H5" s="868" t="s">
        <v>177</v>
      </c>
      <c r="I5" s="857" t="s">
        <v>177</v>
      </c>
      <c r="J5" s="868" t="s">
        <v>177</v>
      </c>
      <c r="K5" s="834" t="s">
        <v>177</v>
      </c>
      <c r="L5" s="833"/>
    </row>
    <row r="6" spans="1:12" s="819" customFormat="1" ht="20.100000000000001" customHeight="1">
      <c r="A6" s="1157"/>
      <c r="B6" s="826" t="s">
        <v>181</v>
      </c>
      <c r="C6" s="865">
        <f t="shared" si="0"/>
        <v>134</v>
      </c>
      <c r="D6" s="857">
        <v>112</v>
      </c>
      <c r="E6" s="857">
        <v>17</v>
      </c>
      <c r="F6" s="857">
        <v>5</v>
      </c>
      <c r="G6" s="857" t="s">
        <v>177</v>
      </c>
      <c r="H6" s="868" t="s">
        <v>177</v>
      </c>
      <c r="I6" s="857" t="s">
        <v>177</v>
      </c>
      <c r="J6" s="868" t="s">
        <v>177</v>
      </c>
      <c r="K6" s="834" t="s">
        <v>177</v>
      </c>
      <c r="L6" s="833"/>
    </row>
    <row r="7" spans="1:12" s="819" customFormat="1" ht="20.100000000000001" customHeight="1">
      <c r="A7" s="1157"/>
      <c r="B7" s="826" t="s">
        <v>1973</v>
      </c>
      <c r="C7" s="865">
        <f t="shared" si="0"/>
        <v>125</v>
      </c>
      <c r="D7" s="857">
        <v>108</v>
      </c>
      <c r="E7" s="857">
        <v>12</v>
      </c>
      <c r="F7" s="857">
        <v>4</v>
      </c>
      <c r="G7" s="857" t="s">
        <v>177</v>
      </c>
      <c r="H7" s="868">
        <v>1</v>
      </c>
      <c r="I7" s="857" t="s">
        <v>177</v>
      </c>
      <c r="J7" s="868" t="s">
        <v>177</v>
      </c>
      <c r="K7" s="834" t="s">
        <v>177</v>
      </c>
      <c r="L7" s="833"/>
    </row>
    <row r="8" spans="1:12" s="819" customFormat="1" ht="20.100000000000001" customHeight="1">
      <c r="A8" s="1157"/>
      <c r="B8" s="826"/>
      <c r="C8" s="865" t="str">
        <f t="shared" si="0"/>
        <v/>
      </c>
      <c r="D8" s="857"/>
      <c r="E8" s="857"/>
      <c r="F8" s="857"/>
      <c r="G8" s="857"/>
      <c r="H8" s="868"/>
      <c r="I8" s="857"/>
      <c r="J8" s="868"/>
      <c r="K8" s="834"/>
      <c r="L8" s="833"/>
    </row>
    <row r="9" spans="1:12" s="819" customFormat="1" ht="20.100000000000001" customHeight="1">
      <c r="A9" s="1157"/>
      <c r="B9" s="826"/>
      <c r="C9" s="865" t="str">
        <f t="shared" si="0"/>
        <v/>
      </c>
      <c r="D9" s="868"/>
      <c r="E9" s="857"/>
      <c r="F9" s="857"/>
      <c r="G9" s="857"/>
      <c r="H9" s="868"/>
      <c r="I9" s="857"/>
      <c r="J9" s="868"/>
      <c r="K9" s="834"/>
      <c r="L9" s="833"/>
    </row>
    <row r="10" spans="1:12" s="819" customFormat="1" ht="20.100000000000001" customHeight="1">
      <c r="A10" s="1157"/>
      <c r="B10" s="826"/>
      <c r="C10" s="865" t="str">
        <f t="shared" si="0"/>
        <v/>
      </c>
      <c r="D10" s="868"/>
      <c r="E10" s="857"/>
      <c r="F10" s="857"/>
      <c r="G10" s="857"/>
      <c r="H10" s="868"/>
      <c r="I10" s="857"/>
      <c r="J10" s="868"/>
      <c r="K10" s="834"/>
      <c r="L10" s="833"/>
    </row>
    <row r="11" spans="1:12" s="819" customFormat="1" ht="20.100000000000001" customHeight="1">
      <c r="A11" s="1157"/>
      <c r="B11" s="826"/>
      <c r="C11" s="865" t="str">
        <f t="shared" si="0"/>
        <v/>
      </c>
      <c r="D11" s="868"/>
      <c r="E11" s="857"/>
      <c r="F11" s="868"/>
      <c r="G11" s="857"/>
      <c r="H11" s="868"/>
      <c r="I11" s="857"/>
      <c r="J11" s="868"/>
      <c r="K11" s="834"/>
      <c r="L11" s="833"/>
    </row>
    <row r="12" spans="1:12" s="819" customFormat="1" ht="20.100000000000001" customHeight="1" thickBot="1">
      <c r="A12" s="1157"/>
      <c r="B12" s="827"/>
      <c r="C12" s="866" t="str">
        <f t="shared" si="0"/>
        <v/>
      </c>
      <c r="D12" s="869"/>
      <c r="E12" s="858"/>
      <c r="F12" s="869"/>
      <c r="G12" s="858"/>
      <c r="H12" s="858"/>
      <c r="I12" s="858"/>
      <c r="J12" s="869"/>
      <c r="K12" s="836"/>
      <c r="L12" s="833"/>
    </row>
    <row r="13" spans="1:12" s="819" customFormat="1" ht="20.100000000000001" customHeight="1">
      <c r="A13" s="1157"/>
      <c r="B13" s="307"/>
      <c r="C13" s="307"/>
      <c r="D13" s="307"/>
      <c r="E13" s="307"/>
      <c r="F13" s="832"/>
      <c r="G13" s="837"/>
      <c r="H13" s="837"/>
      <c r="I13" s="1140" t="s">
        <v>2012</v>
      </c>
      <c r="J13" s="1141"/>
      <c r="K13" s="1141"/>
    </row>
    <row r="14" spans="1:12" ht="20.100000000000001" customHeight="1">
      <c r="A14" s="1157"/>
      <c r="B14" s="820"/>
      <c r="C14" s="821"/>
      <c r="D14" s="821"/>
      <c r="E14" s="821"/>
      <c r="F14" s="821"/>
      <c r="G14" s="821"/>
      <c r="H14" s="821"/>
      <c r="I14" s="821"/>
      <c r="J14" s="821"/>
      <c r="K14" s="821"/>
    </row>
    <row r="15" spans="1:12" ht="20.100000000000001" customHeight="1" thickBot="1">
      <c r="A15" s="1157"/>
      <c r="B15" s="235" t="s">
        <v>1999</v>
      </c>
      <c r="C15" s="838"/>
      <c r="D15" s="838"/>
      <c r="E15" s="838"/>
      <c r="F15" s="838"/>
      <c r="G15" s="838"/>
      <c r="H15" s="838"/>
      <c r="I15" s="838"/>
      <c r="J15" s="1160" t="s">
        <v>746</v>
      </c>
      <c r="K15" s="1160"/>
    </row>
    <row r="16" spans="1:12" ht="20.100000000000001" customHeight="1">
      <c r="A16" s="1157"/>
      <c r="B16" s="1111" t="s">
        <v>157</v>
      </c>
      <c r="C16" s="1161" t="s">
        <v>180</v>
      </c>
      <c r="D16" s="824" t="s">
        <v>747</v>
      </c>
      <c r="E16" s="829" t="s">
        <v>1985</v>
      </c>
      <c r="F16" s="829" t="s">
        <v>1989</v>
      </c>
      <c r="G16" s="829" t="s">
        <v>1990</v>
      </c>
      <c r="H16" s="829" t="s">
        <v>1991</v>
      </c>
      <c r="I16" s="829" t="s">
        <v>1992</v>
      </c>
      <c r="J16" s="829" t="s">
        <v>1994</v>
      </c>
      <c r="K16" s="830" t="s">
        <v>1995</v>
      </c>
    </row>
    <row r="17" spans="1:11" ht="20.100000000000001" customHeight="1">
      <c r="A17" s="1157"/>
      <c r="B17" s="1112"/>
      <c r="C17" s="1162"/>
      <c r="D17" s="822" t="s">
        <v>750</v>
      </c>
      <c r="E17" s="531" t="s">
        <v>751</v>
      </c>
      <c r="F17" s="531" t="s">
        <v>1986</v>
      </c>
      <c r="G17" s="531" t="s">
        <v>1987</v>
      </c>
      <c r="H17" s="531" t="s">
        <v>1988</v>
      </c>
      <c r="I17" s="531" t="s">
        <v>1993</v>
      </c>
      <c r="J17" s="531" t="s">
        <v>1996</v>
      </c>
      <c r="K17" s="831" t="s">
        <v>773</v>
      </c>
    </row>
    <row r="18" spans="1:11" ht="20.100000000000001" customHeight="1">
      <c r="A18" s="1157"/>
      <c r="B18" s="840" t="s">
        <v>2014</v>
      </c>
      <c r="C18" s="839">
        <f t="shared" ref="C18:C27" si="1">IF(SUM(D18:K18)=0,"",SUM(D18:K18))</f>
        <v>55</v>
      </c>
      <c r="D18" s="841">
        <v>29</v>
      </c>
      <c r="E18" s="841">
        <v>14</v>
      </c>
      <c r="F18" s="841">
        <v>3</v>
      </c>
      <c r="G18" s="841">
        <v>5</v>
      </c>
      <c r="H18" s="860" t="s">
        <v>177</v>
      </c>
      <c r="I18" s="841">
        <v>3</v>
      </c>
      <c r="J18" s="842">
        <v>1</v>
      </c>
      <c r="K18" s="860" t="s">
        <v>516</v>
      </c>
    </row>
    <row r="19" spans="1:11" ht="20.100000000000001" customHeight="1">
      <c r="A19" s="1157"/>
      <c r="B19" s="840" t="s">
        <v>701</v>
      </c>
      <c r="C19" s="839">
        <f t="shared" si="1"/>
        <v>39</v>
      </c>
      <c r="D19" s="841">
        <v>24</v>
      </c>
      <c r="E19" s="841">
        <v>8</v>
      </c>
      <c r="F19" s="843">
        <v>1</v>
      </c>
      <c r="G19" s="841">
        <v>2</v>
      </c>
      <c r="H19" s="860" t="s">
        <v>177</v>
      </c>
      <c r="I19" s="841">
        <v>2</v>
      </c>
      <c r="J19" s="842">
        <v>2</v>
      </c>
      <c r="K19" s="860" t="s">
        <v>516</v>
      </c>
    </row>
    <row r="20" spans="1:11" ht="20.100000000000001" customHeight="1">
      <c r="A20" s="1157"/>
      <c r="B20" s="840" t="s">
        <v>702</v>
      </c>
      <c r="C20" s="839">
        <f t="shared" si="1"/>
        <v>30</v>
      </c>
      <c r="D20" s="841">
        <v>11</v>
      </c>
      <c r="E20" s="841">
        <v>13</v>
      </c>
      <c r="F20" s="843" t="s">
        <v>177</v>
      </c>
      <c r="G20" s="841">
        <v>1</v>
      </c>
      <c r="H20" s="860">
        <v>1</v>
      </c>
      <c r="I20" s="841">
        <v>2</v>
      </c>
      <c r="J20" s="842">
        <v>2</v>
      </c>
      <c r="K20" s="860" t="s">
        <v>516</v>
      </c>
    </row>
    <row r="21" spans="1:11" ht="20.100000000000001" customHeight="1">
      <c r="A21" s="1157"/>
      <c r="B21" s="840" t="s">
        <v>181</v>
      </c>
      <c r="C21" s="839">
        <f t="shared" si="1"/>
        <v>23</v>
      </c>
      <c r="D21" s="841">
        <v>5</v>
      </c>
      <c r="E21" s="841">
        <v>13</v>
      </c>
      <c r="F21" s="843" t="s">
        <v>177</v>
      </c>
      <c r="G21" s="841">
        <v>1</v>
      </c>
      <c r="H21" s="860">
        <v>1</v>
      </c>
      <c r="I21" s="841">
        <v>2</v>
      </c>
      <c r="J21" s="842">
        <v>1</v>
      </c>
      <c r="K21" s="860" t="s">
        <v>516</v>
      </c>
    </row>
    <row r="22" spans="1:11" ht="20.100000000000001" customHeight="1">
      <c r="A22" s="1157"/>
      <c r="B22" s="840" t="s">
        <v>1961</v>
      </c>
      <c r="C22" s="839">
        <f t="shared" si="1"/>
        <v>19</v>
      </c>
      <c r="D22" s="844">
        <v>5</v>
      </c>
      <c r="E22" s="844">
        <v>4</v>
      </c>
      <c r="F22" s="845">
        <v>2</v>
      </c>
      <c r="G22" s="844">
        <v>4</v>
      </c>
      <c r="H22" s="860">
        <v>2</v>
      </c>
      <c r="I22" s="841">
        <v>1</v>
      </c>
      <c r="J22" s="842">
        <v>1</v>
      </c>
      <c r="K22" s="846" t="s">
        <v>516</v>
      </c>
    </row>
    <row r="23" spans="1:11" ht="20.100000000000001" customHeight="1">
      <c r="A23" s="1157"/>
      <c r="B23" s="840"/>
      <c r="C23" s="839" t="str">
        <f t="shared" si="1"/>
        <v/>
      </c>
      <c r="D23" s="841"/>
      <c r="E23" s="841"/>
      <c r="F23" s="843"/>
      <c r="G23" s="841"/>
      <c r="H23" s="860"/>
      <c r="I23" s="841"/>
      <c r="J23" s="842"/>
      <c r="K23" s="860"/>
    </row>
    <row r="24" spans="1:11" ht="20.100000000000001" customHeight="1">
      <c r="A24" s="1157"/>
      <c r="B24" s="840"/>
      <c r="C24" s="839" t="str">
        <f t="shared" si="1"/>
        <v/>
      </c>
      <c r="D24" s="841"/>
      <c r="E24" s="841"/>
      <c r="F24" s="843"/>
      <c r="G24" s="841"/>
      <c r="H24" s="860"/>
      <c r="I24" s="841"/>
      <c r="J24" s="842"/>
      <c r="K24" s="860"/>
    </row>
    <row r="25" spans="1:11" ht="20.100000000000001" customHeight="1">
      <c r="A25" s="1157"/>
      <c r="B25" s="840"/>
      <c r="C25" s="839" t="str">
        <f t="shared" si="1"/>
        <v/>
      </c>
      <c r="D25" s="841"/>
      <c r="E25" s="841"/>
      <c r="F25" s="843"/>
      <c r="G25" s="841"/>
      <c r="H25" s="860"/>
      <c r="I25" s="841"/>
      <c r="J25" s="842"/>
      <c r="K25" s="860"/>
    </row>
    <row r="26" spans="1:11" ht="20.100000000000001" customHeight="1">
      <c r="A26" s="1157"/>
      <c r="B26" s="840"/>
      <c r="C26" s="839" t="str">
        <f t="shared" si="1"/>
        <v/>
      </c>
      <c r="D26" s="844"/>
      <c r="E26" s="844"/>
      <c r="F26" s="845"/>
      <c r="G26" s="844"/>
      <c r="H26" s="860"/>
      <c r="I26" s="841"/>
      <c r="J26" s="842"/>
      <c r="K26" s="846"/>
    </row>
    <row r="27" spans="1:11" ht="20.100000000000001" customHeight="1" thickBot="1">
      <c r="A27" s="1157"/>
      <c r="B27" s="828"/>
      <c r="C27" s="839" t="str">
        <f t="shared" si="1"/>
        <v/>
      </c>
      <c r="D27" s="847"/>
      <c r="E27" s="847"/>
      <c r="F27" s="848"/>
      <c r="G27" s="847"/>
      <c r="H27" s="849"/>
      <c r="I27" s="850"/>
      <c r="J27" s="847"/>
      <c r="K27" s="851"/>
    </row>
    <row r="28" spans="1:11" ht="20.100000000000001" customHeight="1">
      <c r="A28" s="1157"/>
      <c r="B28" s="1098"/>
      <c r="C28" s="1103"/>
      <c r="D28" s="1103"/>
      <c r="E28" s="1103"/>
      <c r="F28" s="1103"/>
      <c r="G28" s="1103"/>
      <c r="H28" s="1103"/>
      <c r="I28" s="1097" t="s">
        <v>2015</v>
      </c>
      <c r="J28" s="1028"/>
      <c r="K28" s="1028"/>
    </row>
  </sheetData>
  <mergeCells count="8">
    <mergeCell ref="A1:A28"/>
    <mergeCell ref="J1:K1"/>
    <mergeCell ref="I13:K13"/>
    <mergeCell ref="I28:K28"/>
    <mergeCell ref="B28:H28"/>
    <mergeCell ref="J15:K15"/>
    <mergeCell ref="B16:B17"/>
    <mergeCell ref="C16:C17"/>
  </mergeCells>
  <phoneticPr fontId="3"/>
  <pageMargins left="0.39370078740157483" right="0.59055118110236227" top="0.59055118110236227" bottom="0.59055118110236227" header="0.51181102362204722" footer="0.51181102362204722"/>
  <pageSetup paperSize="9" scale="97" firstPageNumber="2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31"/>
  <sheetViews>
    <sheetView zoomScaleNormal="100" workbookViewId="0">
      <selection activeCell="P7" sqref="P7"/>
    </sheetView>
  </sheetViews>
  <sheetFormatPr defaultRowHeight="20.100000000000001" customHeight="1"/>
  <cols>
    <col min="1" max="1" width="11.5" style="2" customWidth="1"/>
    <col min="2" max="19" width="4.625" style="2" customWidth="1"/>
    <col min="20" max="21" width="4.125" style="2" customWidth="1"/>
    <col min="22" max="23" width="4.625" style="2" customWidth="1"/>
    <col min="24" max="16384" width="9" style="2"/>
  </cols>
  <sheetData>
    <row r="1" spans="1:19" ht="36" customHeight="1" thickBot="1">
      <c r="A1" s="21" t="s">
        <v>2000</v>
      </c>
      <c r="B1" s="21"/>
      <c r="C1" s="21"/>
      <c r="D1" s="21"/>
      <c r="E1" s="21"/>
      <c r="F1" s="21"/>
      <c r="G1" s="21"/>
      <c r="H1" s="21"/>
      <c r="I1" s="21"/>
      <c r="J1" s="21"/>
      <c r="K1" s="21"/>
      <c r="L1" s="21"/>
      <c r="M1" s="21"/>
      <c r="N1" s="21"/>
      <c r="O1" s="21"/>
      <c r="P1" s="21"/>
      <c r="Q1" s="21"/>
      <c r="R1" s="21"/>
      <c r="S1" s="21"/>
    </row>
    <row r="2" spans="1:19" ht="20.100000000000001" customHeight="1">
      <c r="A2" s="70" t="s">
        <v>317</v>
      </c>
      <c r="B2" s="1024" t="s">
        <v>158</v>
      </c>
      <c r="C2" s="1024"/>
      <c r="D2" s="1024" t="s">
        <v>218</v>
      </c>
      <c r="E2" s="1024"/>
      <c r="F2" s="1024" t="s">
        <v>219</v>
      </c>
      <c r="G2" s="1024"/>
      <c r="H2" s="1024" t="s">
        <v>703</v>
      </c>
      <c r="I2" s="1024"/>
      <c r="J2" s="1024"/>
      <c r="K2" s="1024" t="s">
        <v>704</v>
      </c>
      <c r="L2" s="1024"/>
      <c r="M2" s="1024"/>
      <c r="N2" s="1024" t="s">
        <v>705</v>
      </c>
      <c r="O2" s="1024"/>
      <c r="P2" s="1024"/>
      <c r="Q2" s="1014" t="s">
        <v>706</v>
      </c>
      <c r="R2" s="1014"/>
      <c r="S2" s="1014"/>
    </row>
    <row r="3" spans="1:19" ht="20.100000000000001" customHeight="1">
      <c r="A3" s="859" t="s">
        <v>2014</v>
      </c>
      <c r="B3" s="1179">
        <f>IF(SUM(D3:G3)=0,"",SUM(D3:G3))</f>
        <v>948</v>
      </c>
      <c r="C3" s="1179"/>
      <c r="D3" s="1090">
        <v>442</v>
      </c>
      <c r="E3" s="1090"/>
      <c r="F3" s="1090">
        <v>506</v>
      </c>
      <c r="G3" s="1090"/>
      <c r="H3" s="1182">
        <v>148</v>
      </c>
      <c r="I3" s="1091"/>
      <c r="J3" s="1091"/>
      <c r="K3" s="1182">
        <v>168</v>
      </c>
      <c r="L3" s="1091"/>
      <c r="M3" s="1091"/>
      <c r="N3" s="1090">
        <v>351</v>
      </c>
      <c r="O3" s="1090"/>
      <c r="P3" s="1090"/>
      <c r="Q3" s="1090">
        <v>281</v>
      </c>
      <c r="R3" s="1090"/>
      <c r="S3" s="1090"/>
    </row>
    <row r="4" spans="1:19" ht="20.100000000000001" customHeight="1">
      <c r="A4" s="859" t="s">
        <v>701</v>
      </c>
      <c r="B4" s="1179">
        <f t="shared" ref="B4:B12" si="0">IF(SUM(D4:G4)=0,"",SUM(D4:G4))</f>
        <v>168</v>
      </c>
      <c r="C4" s="1179"/>
      <c r="D4" s="1090">
        <v>89</v>
      </c>
      <c r="E4" s="1090"/>
      <c r="F4" s="1090">
        <v>79</v>
      </c>
      <c r="G4" s="1090"/>
      <c r="H4" s="1182">
        <v>5</v>
      </c>
      <c r="I4" s="1091"/>
      <c r="J4" s="1091"/>
      <c r="K4" s="1182">
        <v>38</v>
      </c>
      <c r="L4" s="1091"/>
      <c r="M4" s="1091"/>
      <c r="N4" s="1090">
        <v>68</v>
      </c>
      <c r="O4" s="1090"/>
      <c r="P4" s="1090"/>
      <c r="Q4" s="1090">
        <v>57</v>
      </c>
      <c r="R4" s="1090"/>
      <c r="S4" s="1090"/>
    </row>
    <row r="5" spans="1:19" ht="20.100000000000001" customHeight="1">
      <c r="A5" s="859" t="s">
        <v>702</v>
      </c>
      <c r="B5" s="1179">
        <f t="shared" si="0"/>
        <v>149</v>
      </c>
      <c r="C5" s="1179"/>
      <c r="D5" s="1090">
        <v>69</v>
      </c>
      <c r="E5" s="1090"/>
      <c r="F5" s="1090">
        <v>80</v>
      </c>
      <c r="G5" s="1090"/>
      <c r="H5" s="1182">
        <v>14</v>
      </c>
      <c r="I5" s="1091"/>
      <c r="J5" s="1091"/>
      <c r="K5" s="1182">
        <v>33</v>
      </c>
      <c r="L5" s="1091"/>
      <c r="M5" s="1091"/>
      <c r="N5" s="1090">
        <v>57</v>
      </c>
      <c r="O5" s="1090"/>
      <c r="P5" s="1090"/>
      <c r="Q5" s="1090">
        <v>45</v>
      </c>
      <c r="R5" s="1090"/>
      <c r="S5" s="1090"/>
    </row>
    <row r="6" spans="1:19" ht="20.100000000000001" customHeight="1">
      <c r="A6" s="859" t="s">
        <v>181</v>
      </c>
      <c r="B6" s="1179">
        <f t="shared" si="0"/>
        <v>101</v>
      </c>
      <c r="C6" s="1179"/>
      <c r="D6" s="1090">
        <v>45</v>
      </c>
      <c r="E6" s="1090"/>
      <c r="F6" s="1090">
        <v>56</v>
      </c>
      <c r="G6" s="1090"/>
      <c r="H6" s="1182">
        <v>6</v>
      </c>
      <c r="I6" s="1091"/>
      <c r="J6" s="1091"/>
      <c r="K6" s="1182">
        <v>19</v>
      </c>
      <c r="L6" s="1091"/>
      <c r="M6" s="1091"/>
      <c r="N6" s="1090">
        <v>40</v>
      </c>
      <c r="O6" s="1090"/>
      <c r="P6" s="1090"/>
      <c r="Q6" s="1090">
        <v>36</v>
      </c>
      <c r="R6" s="1090"/>
      <c r="S6" s="1090"/>
    </row>
    <row r="7" spans="1:19" ht="20.100000000000001" customHeight="1">
      <c r="A7" s="859" t="s">
        <v>1961</v>
      </c>
      <c r="B7" s="1179">
        <f t="shared" si="0"/>
        <v>79</v>
      </c>
      <c r="C7" s="1179"/>
      <c r="D7" s="1090">
        <v>34</v>
      </c>
      <c r="E7" s="1090"/>
      <c r="F7" s="1090">
        <v>45</v>
      </c>
      <c r="G7" s="1090"/>
      <c r="H7" s="1182">
        <v>10</v>
      </c>
      <c r="I7" s="1091"/>
      <c r="J7" s="1091"/>
      <c r="K7" s="1182">
        <v>6</v>
      </c>
      <c r="L7" s="1091"/>
      <c r="M7" s="1091"/>
      <c r="N7" s="1090">
        <v>24</v>
      </c>
      <c r="O7" s="1090"/>
      <c r="P7" s="1090"/>
      <c r="Q7" s="1090">
        <v>39</v>
      </c>
      <c r="R7" s="1090"/>
      <c r="S7" s="1090"/>
    </row>
    <row r="8" spans="1:19" ht="20.100000000000001" customHeight="1">
      <c r="A8" s="808"/>
      <c r="B8" s="1179" t="str">
        <f t="shared" si="0"/>
        <v/>
      </c>
      <c r="C8" s="1179"/>
      <c r="D8" s="1090"/>
      <c r="E8" s="1090"/>
      <c r="F8" s="1090"/>
      <c r="G8" s="1090"/>
      <c r="H8" s="1182"/>
      <c r="I8" s="1091"/>
      <c r="J8" s="1091"/>
      <c r="K8" s="1182"/>
      <c r="L8" s="1091"/>
      <c r="M8" s="1091"/>
      <c r="N8" s="1090"/>
      <c r="O8" s="1090"/>
      <c r="P8" s="1090"/>
      <c r="Q8" s="1090"/>
      <c r="R8" s="1090"/>
      <c r="S8" s="1090"/>
    </row>
    <row r="9" spans="1:19" ht="20.100000000000001" customHeight="1">
      <c r="A9" s="48"/>
      <c r="B9" s="1179" t="str">
        <f t="shared" si="0"/>
        <v/>
      </c>
      <c r="C9" s="1179"/>
      <c r="D9" s="1090"/>
      <c r="E9" s="1090"/>
      <c r="F9" s="1090"/>
      <c r="G9" s="1090"/>
      <c r="H9" s="1182"/>
      <c r="I9" s="1134"/>
      <c r="J9" s="1134"/>
      <c r="K9" s="1182"/>
      <c r="L9" s="1182"/>
      <c r="M9" s="1182"/>
      <c r="N9" s="1090"/>
      <c r="O9" s="1090"/>
      <c r="P9" s="1090"/>
      <c r="Q9" s="1090"/>
      <c r="R9" s="1090"/>
      <c r="S9" s="1090"/>
    </row>
    <row r="10" spans="1:19" ht="20.100000000000001" customHeight="1">
      <c r="A10" s="48"/>
      <c r="B10" s="1179" t="str">
        <f t="shared" si="0"/>
        <v/>
      </c>
      <c r="C10" s="1179"/>
      <c r="D10" s="1090"/>
      <c r="E10" s="1090"/>
      <c r="F10" s="1090"/>
      <c r="G10" s="1090"/>
      <c r="H10" s="1182"/>
      <c r="I10" s="1134"/>
      <c r="J10" s="1134"/>
      <c r="K10" s="1182"/>
      <c r="L10" s="1182"/>
      <c r="M10" s="1182"/>
      <c r="N10" s="1090"/>
      <c r="O10" s="1090"/>
      <c r="P10" s="1090"/>
      <c r="Q10" s="1090"/>
      <c r="R10" s="1090"/>
      <c r="S10" s="1090"/>
    </row>
    <row r="11" spans="1:19" ht="20.100000000000001" customHeight="1">
      <c r="A11" s="48"/>
      <c r="B11" s="1179" t="str">
        <f t="shared" si="0"/>
        <v/>
      </c>
      <c r="C11" s="1179"/>
      <c r="D11" s="1080"/>
      <c r="E11" s="1080"/>
      <c r="F11" s="1080"/>
      <c r="G11" s="1080"/>
      <c r="H11" s="1180"/>
      <c r="I11" s="1181"/>
      <c r="J11" s="1181"/>
      <c r="K11" s="1180"/>
      <c r="L11" s="1180"/>
      <c r="M11" s="1180"/>
      <c r="N11" s="1080"/>
      <c r="O11" s="1080"/>
      <c r="P11" s="1080"/>
      <c r="Q11" s="1080"/>
      <c r="R11" s="1080"/>
      <c r="S11" s="1080"/>
    </row>
    <row r="12" spans="1:19" ht="20.100000000000001" customHeight="1" thickBot="1">
      <c r="A12" s="76"/>
      <c r="B12" s="1176" t="str">
        <f t="shared" si="0"/>
        <v/>
      </c>
      <c r="C12" s="1177"/>
      <c r="D12" s="1172"/>
      <c r="E12" s="1172"/>
      <c r="F12" s="1172"/>
      <c r="G12" s="1172"/>
      <c r="H12" s="1178"/>
      <c r="I12" s="1043"/>
      <c r="J12" s="1043"/>
      <c r="K12" s="1178"/>
      <c r="L12" s="1178"/>
      <c r="M12" s="1178"/>
      <c r="N12" s="1172"/>
      <c r="O12" s="1172"/>
      <c r="P12" s="1172"/>
      <c r="Q12" s="1172"/>
      <c r="R12" s="1172"/>
      <c r="S12" s="1172"/>
    </row>
    <row r="13" spans="1:19" ht="30" customHeight="1">
      <c r="A13" s="1098" t="s">
        <v>2018</v>
      </c>
      <c r="B13" s="1103"/>
      <c r="C13" s="1103"/>
      <c r="D13" s="1103"/>
      <c r="E13" s="1103"/>
      <c r="F13" s="1103"/>
      <c r="G13" s="1103"/>
      <c r="H13" s="1103"/>
      <c r="I13" s="1103"/>
      <c r="J13" s="1103"/>
      <c r="K13" s="1103"/>
      <c r="L13" s="1103"/>
      <c r="M13" s="1103"/>
      <c r="N13" s="1012" t="s">
        <v>2016</v>
      </c>
      <c r="O13" s="1141"/>
      <c r="P13" s="1141"/>
      <c r="Q13" s="1141"/>
      <c r="R13" s="1141"/>
      <c r="S13" s="1141"/>
    </row>
    <row r="15" spans="1:19" ht="20.100000000000001" customHeight="1">
      <c r="A15" s="2" t="s">
        <v>2017</v>
      </c>
    </row>
    <row r="16" spans="1:19" ht="36" customHeight="1"/>
    <row r="17" spans="1:19" ht="36" customHeight="1" thickBot="1">
      <c r="A17" s="21" t="s">
        <v>2001</v>
      </c>
      <c r="B17" s="21"/>
      <c r="C17" s="21"/>
      <c r="D17" s="21"/>
      <c r="E17" s="21"/>
      <c r="F17" s="21"/>
      <c r="G17" s="21"/>
      <c r="H17" s="21"/>
      <c r="I17" s="21"/>
      <c r="J17" s="21"/>
      <c r="K17" s="21"/>
      <c r="L17" s="21"/>
      <c r="M17" s="21"/>
      <c r="N17" s="21"/>
      <c r="O17" s="21"/>
      <c r="P17" s="21"/>
      <c r="Q17" s="21"/>
      <c r="R17" s="21"/>
      <c r="S17" s="21"/>
    </row>
    <row r="18" spans="1:19" ht="32.1" customHeight="1">
      <c r="A18" s="1077" t="s">
        <v>317</v>
      </c>
      <c r="B18" s="1173" t="s">
        <v>158</v>
      </c>
      <c r="C18" s="1077"/>
      <c r="D18" s="1014" t="s">
        <v>218</v>
      </c>
      <c r="E18" s="1014"/>
      <c r="F18" s="1014"/>
      <c r="G18" s="1014"/>
      <c r="H18" s="1014"/>
      <c r="I18" s="1014"/>
      <c r="J18" s="1014"/>
      <c r="K18" s="1014"/>
      <c r="L18" s="1025" t="s">
        <v>219</v>
      </c>
      <c r="M18" s="1014"/>
      <c r="N18" s="1014"/>
      <c r="O18" s="1014"/>
      <c r="P18" s="1014"/>
      <c r="Q18" s="1014"/>
      <c r="R18" s="1014"/>
      <c r="S18" s="1014"/>
    </row>
    <row r="19" spans="1:19" ht="32.1" customHeight="1">
      <c r="A19" s="1021"/>
      <c r="B19" s="1032"/>
      <c r="C19" s="1021"/>
      <c r="D19" s="1132" t="s">
        <v>158</v>
      </c>
      <c r="E19" s="1133"/>
      <c r="F19" s="1174" t="s">
        <v>707</v>
      </c>
      <c r="G19" s="1020"/>
      <c r="H19" s="1175" t="s">
        <v>708</v>
      </c>
      <c r="I19" s="1133"/>
      <c r="J19" s="1174" t="s">
        <v>709</v>
      </c>
      <c r="K19" s="1020"/>
      <c r="L19" s="1144" t="s">
        <v>158</v>
      </c>
      <c r="M19" s="1133"/>
      <c r="N19" s="1174" t="s">
        <v>707</v>
      </c>
      <c r="O19" s="1020"/>
      <c r="P19" s="1175" t="s">
        <v>708</v>
      </c>
      <c r="Q19" s="1133"/>
      <c r="R19" s="1174" t="s">
        <v>709</v>
      </c>
      <c r="S19" s="1020"/>
    </row>
    <row r="20" spans="1:19" ht="20.100000000000001" customHeight="1">
      <c r="A20" s="859" t="s">
        <v>2014</v>
      </c>
      <c r="B20" s="1169">
        <f>IF(SUM(D20,L20)=0,"",SUM(D20,L20))</f>
        <v>87</v>
      </c>
      <c r="C20" s="1170"/>
      <c r="D20" s="1170">
        <f t="shared" ref="D20" si="1">IF(SUM(F20:K20)=0,"",SUM(F20:K20))</f>
        <v>40</v>
      </c>
      <c r="E20" s="1170"/>
      <c r="F20" s="1167">
        <v>6</v>
      </c>
      <c r="G20" s="1034"/>
      <c r="H20" s="1034">
        <v>9</v>
      </c>
      <c r="I20" s="1034"/>
      <c r="J20" s="1034">
        <v>25</v>
      </c>
      <c r="K20" s="1034"/>
      <c r="L20" s="1170">
        <f t="shared" ref="L20" si="2">IF(SUM(N20:S20)=0,"",SUM(N20:S20))</f>
        <v>47</v>
      </c>
      <c r="M20" s="1170"/>
      <c r="N20" s="1167">
        <v>2</v>
      </c>
      <c r="O20" s="1034"/>
      <c r="P20" s="1168">
        <v>22</v>
      </c>
      <c r="Q20" s="1168"/>
      <c r="R20" s="1168">
        <v>23</v>
      </c>
      <c r="S20" s="1168"/>
    </row>
    <row r="21" spans="1:19" ht="20.100000000000001" customHeight="1">
      <c r="A21" s="859" t="s">
        <v>701</v>
      </c>
      <c r="B21" s="1169">
        <f t="shared" ref="B21:B29" si="3">IF(SUM(D21,L21)=0,"",SUM(D21,L21))</f>
        <v>65</v>
      </c>
      <c r="C21" s="1170"/>
      <c r="D21" s="1170">
        <f t="shared" ref="D21:D29" si="4">IF(SUM(F21:K21)=0,"",SUM(F21:K21))</f>
        <v>37</v>
      </c>
      <c r="E21" s="1170"/>
      <c r="F21" s="1167">
        <v>7</v>
      </c>
      <c r="G21" s="1034"/>
      <c r="H21" s="1034">
        <v>10</v>
      </c>
      <c r="I21" s="1034"/>
      <c r="J21" s="1034">
        <v>20</v>
      </c>
      <c r="K21" s="1034"/>
      <c r="L21" s="1170">
        <f t="shared" ref="L21:L29" si="5">IF(SUM(N21:S21)=0,"",SUM(N21:S21))</f>
        <v>28</v>
      </c>
      <c r="M21" s="1170"/>
      <c r="N21" s="1167">
        <v>3</v>
      </c>
      <c r="O21" s="1034"/>
      <c r="P21" s="1168">
        <v>11</v>
      </c>
      <c r="Q21" s="1168"/>
      <c r="R21" s="1168">
        <v>14</v>
      </c>
      <c r="S21" s="1168"/>
    </row>
    <row r="22" spans="1:19" ht="20.100000000000001" customHeight="1">
      <c r="A22" s="859" t="s">
        <v>702</v>
      </c>
      <c r="B22" s="1169">
        <f t="shared" si="3"/>
        <v>54</v>
      </c>
      <c r="C22" s="1170"/>
      <c r="D22" s="1170">
        <f t="shared" si="4"/>
        <v>27</v>
      </c>
      <c r="E22" s="1170"/>
      <c r="F22" s="1167">
        <v>2</v>
      </c>
      <c r="G22" s="1034"/>
      <c r="H22" s="1034">
        <v>9</v>
      </c>
      <c r="I22" s="1034"/>
      <c r="J22" s="1034">
        <v>16</v>
      </c>
      <c r="K22" s="1034"/>
      <c r="L22" s="1170">
        <f t="shared" si="5"/>
        <v>27</v>
      </c>
      <c r="M22" s="1170"/>
      <c r="N22" s="1167">
        <v>1</v>
      </c>
      <c r="O22" s="1034"/>
      <c r="P22" s="1168">
        <v>15</v>
      </c>
      <c r="Q22" s="1168"/>
      <c r="R22" s="1168">
        <v>11</v>
      </c>
      <c r="S22" s="1168"/>
    </row>
    <row r="23" spans="1:19" ht="20.100000000000001" customHeight="1">
      <c r="A23" s="859" t="s">
        <v>181</v>
      </c>
      <c r="B23" s="1169">
        <f t="shared" si="3"/>
        <v>41</v>
      </c>
      <c r="C23" s="1170"/>
      <c r="D23" s="1170">
        <f t="shared" si="4"/>
        <v>21</v>
      </c>
      <c r="E23" s="1170"/>
      <c r="F23" s="1167">
        <v>4</v>
      </c>
      <c r="G23" s="1034"/>
      <c r="H23" s="1034">
        <v>6</v>
      </c>
      <c r="I23" s="1034"/>
      <c r="J23" s="1034">
        <v>11</v>
      </c>
      <c r="K23" s="1034"/>
      <c r="L23" s="1170">
        <f t="shared" si="5"/>
        <v>20</v>
      </c>
      <c r="M23" s="1170"/>
      <c r="N23" s="1167">
        <v>4</v>
      </c>
      <c r="O23" s="1034"/>
      <c r="P23" s="1168">
        <v>8</v>
      </c>
      <c r="Q23" s="1168"/>
      <c r="R23" s="1168">
        <v>8</v>
      </c>
      <c r="S23" s="1168"/>
    </row>
    <row r="24" spans="1:19" ht="20.100000000000001" customHeight="1">
      <c r="A24" s="859" t="s">
        <v>1961</v>
      </c>
      <c r="B24" s="1169">
        <f t="shared" si="3"/>
        <v>23</v>
      </c>
      <c r="C24" s="1170"/>
      <c r="D24" s="1170">
        <f t="shared" si="4"/>
        <v>14</v>
      </c>
      <c r="E24" s="1170"/>
      <c r="F24" s="1167" t="s">
        <v>516</v>
      </c>
      <c r="G24" s="1034"/>
      <c r="H24" s="1034">
        <v>2</v>
      </c>
      <c r="I24" s="1034"/>
      <c r="J24" s="1034">
        <v>12</v>
      </c>
      <c r="K24" s="1034"/>
      <c r="L24" s="1170">
        <f t="shared" si="5"/>
        <v>9</v>
      </c>
      <c r="M24" s="1170"/>
      <c r="N24" s="1167" t="s">
        <v>516</v>
      </c>
      <c r="O24" s="1034"/>
      <c r="P24" s="1168">
        <v>2</v>
      </c>
      <c r="Q24" s="1168"/>
      <c r="R24" s="1168">
        <v>7</v>
      </c>
      <c r="S24" s="1168"/>
    </row>
    <row r="25" spans="1:19" ht="20.100000000000001" customHeight="1">
      <c r="A25" s="859"/>
      <c r="B25" s="1169" t="str">
        <f t="shared" si="3"/>
        <v/>
      </c>
      <c r="C25" s="1170"/>
      <c r="D25" s="1170" t="str">
        <f t="shared" si="4"/>
        <v/>
      </c>
      <c r="E25" s="1170"/>
      <c r="F25" s="1167"/>
      <c r="G25" s="1034"/>
      <c r="H25" s="1034"/>
      <c r="I25" s="1034"/>
      <c r="J25" s="1034"/>
      <c r="K25" s="1034"/>
      <c r="L25" s="1170" t="str">
        <f t="shared" si="5"/>
        <v/>
      </c>
      <c r="M25" s="1170"/>
      <c r="N25" s="1167"/>
      <c r="O25" s="1034"/>
      <c r="P25" s="1168"/>
      <c r="Q25" s="1168"/>
      <c r="R25" s="1168"/>
      <c r="S25" s="1168"/>
    </row>
    <row r="26" spans="1:19" ht="20.100000000000001" customHeight="1">
      <c r="A26" s="859"/>
      <c r="B26" s="1169" t="str">
        <f t="shared" si="3"/>
        <v/>
      </c>
      <c r="C26" s="1170"/>
      <c r="D26" s="1170" t="str">
        <f t="shared" si="4"/>
        <v/>
      </c>
      <c r="E26" s="1170"/>
      <c r="F26" s="1167"/>
      <c r="G26" s="1034"/>
      <c r="H26" s="1034"/>
      <c r="I26" s="1034"/>
      <c r="J26" s="1034"/>
      <c r="K26" s="1034"/>
      <c r="L26" s="1170" t="str">
        <f t="shared" si="5"/>
        <v/>
      </c>
      <c r="M26" s="1170"/>
      <c r="N26" s="1167"/>
      <c r="O26" s="1034"/>
      <c r="P26" s="1168"/>
      <c r="Q26" s="1168"/>
      <c r="R26" s="1168"/>
      <c r="S26" s="1168"/>
    </row>
    <row r="27" spans="1:19" ht="20.100000000000001" customHeight="1">
      <c r="A27" s="859"/>
      <c r="B27" s="1169" t="str">
        <f t="shared" si="3"/>
        <v/>
      </c>
      <c r="C27" s="1170"/>
      <c r="D27" s="1170" t="str">
        <f t="shared" si="4"/>
        <v/>
      </c>
      <c r="E27" s="1170"/>
      <c r="F27" s="1167"/>
      <c r="G27" s="1034"/>
      <c r="H27" s="1034"/>
      <c r="I27" s="1034"/>
      <c r="J27" s="1034"/>
      <c r="K27" s="1034"/>
      <c r="L27" s="1170" t="str">
        <f t="shared" si="5"/>
        <v/>
      </c>
      <c r="M27" s="1170"/>
      <c r="N27" s="1167"/>
      <c r="O27" s="1034"/>
      <c r="P27" s="1168"/>
      <c r="Q27" s="1168"/>
      <c r="R27" s="1168"/>
      <c r="S27" s="1168"/>
    </row>
    <row r="28" spans="1:19" ht="20.100000000000001" customHeight="1">
      <c r="A28" s="859"/>
      <c r="B28" s="1169" t="str">
        <f t="shared" si="3"/>
        <v/>
      </c>
      <c r="C28" s="1170"/>
      <c r="D28" s="1170" t="str">
        <f t="shared" si="4"/>
        <v/>
      </c>
      <c r="E28" s="1170"/>
      <c r="F28" s="1167"/>
      <c r="G28" s="1034"/>
      <c r="H28" s="1034"/>
      <c r="I28" s="1034"/>
      <c r="J28" s="1034"/>
      <c r="K28" s="1034"/>
      <c r="L28" s="1170" t="str">
        <f t="shared" si="5"/>
        <v/>
      </c>
      <c r="M28" s="1170"/>
      <c r="N28" s="1167"/>
      <c r="O28" s="1034"/>
      <c r="P28" s="1168"/>
      <c r="Q28" s="1168"/>
      <c r="R28" s="1168"/>
      <c r="S28" s="1168"/>
    </row>
    <row r="29" spans="1:19" ht="20.100000000000001" customHeight="1" thickBot="1">
      <c r="A29" s="862"/>
      <c r="B29" s="1169" t="str">
        <f t="shared" si="3"/>
        <v/>
      </c>
      <c r="C29" s="1170"/>
      <c r="D29" s="1170" t="str">
        <f t="shared" si="4"/>
        <v/>
      </c>
      <c r="E29" s="1170"/>
      <c r="F29" s="1171"/>
      <c r="G29" s="1042"/>
      <c r="H29" s="1042"/>
      <c r="I29" s="1042"/>
      <c r="J29" s="1042"/>
      <c r="K29" s="1042"/>
      <c r="L29" s="1170" t="str">
        <f t="shared" si="5"/>
        <v/>
      </c>
      <c r="M29" s="1170"/>
      <c r="N29" s="1171"/>
      <c r="O29" s="1042"/>
      <c r="P29" s="1166"/>
      <c r="Q29" s="1166"/>
      <c r="R29" s="1166"/>
      <c r="S29" s="1166"/>
    </row>
    <row r="30" spans="1:19" ht="30" customHeight="1">
      <c r="A30" s="1163" t="s">
        <v>2019</v>
      </c>
      <c r="B30" s="1164"/>
      <c r="C30" s="1164"/>
      <c r="D30" s="1164"/>
      <c r="E30" s="1164"/>
      <c r="F30" s="1164"/>
      <c r="G30" s="1164"/>
      <c r="H30" s="1164"/>
      <c r="I30" s="1164"/>
      <c r="J30" s="1164"/>
      <c r="K30" s="1164"/>
      <c r="L30" s="1164"/>
      <c r="M30" s="1164"/>
      <c r="N30" s="1012" t="s">
        <v>2016</v>
      </c>
      <c r="O30" s="1141"/>
      <c r="P30" s="1141"/>
      <c r="Q30" s="1141"/>
      <c r="R30" s="1141"/>
      <c r="S30" s="1141"/>
    </row>
    <row r="31" spans="1:19" ht="24" customHeight="1">
      <c r="A31" s="1165"/>
      <c r="B31" s="1165"/>
      <c r="C31" s="1165"/>
      <c r="D31" s="1165"/>
      <c r="E31" s="1165"/>
      <c r="F31" s="1165"/>
      <c r="G31" s="1165"/>
      <c r="H31" s="1165"/>
      <c r="I31" s="1165"/>
      <c r="J31" s="1165"/>
      <c r="K31" s="1165"/>
      <c r="L31" s="1165"/>
      <c r="M31" s="1165"/>
      <c r="N31" s="861"/>
      <c r="O31" s="861"/>
      <c r="P31" s="861"/>
      <c r="Q31" s="861"/>
      <c r="R31" s="861"/>
      <c r="S31" s="861"/>
    </row>
  </sheetData>
  <mergeCells count="183">
    <mergeCell ref="Q2:S2"/>
    <mergeCell ref="B3:C3"/>
    <mergeCell ref="D3:E3"/>
    <mergeCell ref="F3:G3"/>
    <mergeCell ref="H3:J3"/>
    <mergeCell ref="K3:M3"/>
    <mergeCell ref="N3:P3"/>
    <mergeCell ref="Q3:S3"/>
    <mergeCell ref="B2:C2"/>
    <mergeCell ref="D2:E2"/>
    <mergeCell ref="F2:G2"/>
    <mergeCell ref="H2:J2"/>
    <mergeCell ref="K2:M2"/>
    <mergeCell ref="N2:P2"/>
    <mergeCell ref="Q4:S4"/>
    <mergeCell ref="B5:C5"/>
    <mergeCell ref="D5:E5"/>
    <mergeCell ref="F5:G5"/>
    <mergeCell ref="H5:J5"/>
    <mergeCell ref="K5:M5"/>
    <mergeCell ref="N5:P5"/>
    <mergeCell ref="Q5:S5"/>
    <mergeCell ref="B4:C4"/>
    <mergeCell ref="D4:E4"/>
    <mergeCell ref="F4:G4"/>
    <mergeCell ref="H4:J4"/>
    <mergeCell ref="K4:M4"/>
    <mergeCell ref="N4:P4"/>
    <mergeCell ref="Q6:S6"/>
    <mergeCell ref="B7:C7"/>
    <mergeCell ref="D7:E7"/>
    <mergeCell ref="F7:G7"/>
    <mergeCell ref="H7:J7"/>
    <mergeCell ref="K7:M7"/>
    <mergeCell ref="N7:P7"/>
    <mergeCell ref="Q7:S7"/>
    <mergeCell ref="B6:C6"/>
    <mergeCell ref="D6:E6"/>
    <mergeCell ref="F6:G6"/>
    <mergeCell ref="H6:J6"/>
    <mergeCell ref="K6:M6"/>
    <mergeCell ref="N6:P6"/>
    <mergeCell ref="Q8:S8"/>
    <mergeCell ref="B9:C9"/>
    <mergeCell ref="D9:E9"/>
    <mergeCell ref="F9:G9"/>
    <mergeCell ref="H9:J9"/>
    <mergeCell ref="K9:M9"/>
    <mergeCell ref="N9:P9"/>
    <mergeCell ref="Q9:S9"/>
    <mergeCell ref="B8:C8"/>
    <mergeCell ref="D8:E8"/>
    <mergeCell ref="F8:G8"/>
    <mergeCell ref="H8:J8"/>
    <mergeCell ref="K8:M8"/>
    <mergeCell ref="N8:P8"/>
    <mergeCell ref="Q10:S10"/>
    <mergeCell ref="B11:C11"/>
    <mergeCell ref="D11:E11"/>
    <mergeCell ref="F11:G11"/>
    <mergeCell ref="H11:J11"/>
    <mergeCell ref="K11:M11"/>
    <mergeCell ref="N11:P11"/>
    <mergeCell ref="Q11:S11"/>
    <mergeCell ref="B10:C10"/>
    <mergeCell ref="D10:E10"/>
    <mergeCell ref="F10:G10"/>
    <mergeCell ref="H10:J10"/>
    <mergeCell ref="K10:M10"/>
    <mergeCell ref="N10:P10"/>
    <mergeCell ref="Q12:S12"/>
    <mergeCell ref="A18:A19"/>
    <mergeCell ref="B18:C19"/>
    <mergeCell ref="D18:K18"/>
    <mergeCell ref="L18:S18"/>
    <mergeCell ref="D19:E19"/>
    <mergeCell ref="F19:G19"/>
    <mergeCell ref="H19:I19"/>
    <mergeCell ref="J19:K19"/>
    <mergeCell ref="B12:C12"/>
    <mergeCell ref="D12:E12"/>
    <mergeCell ref="F12:G12"/>
    <mergeCell ref="H12:J12"/>
    <mergeCell ref="K12:M12"/>
    <mergeCell ref="N12:P12"/>
    <mergeCell ref="L19:M19"/>
    <mergeCell ref="N19:O19"/>
    <mergeCell ref="P19:Q19"/>
    <mergeCell ref="R19:S19"/>
    <mergeCell ref="N13:S13"/>
    <mergeCell ref="A13:M13"/>
    <mergeCell ref="B20:C20"/>
    <mergeCell ref="D20:E20"/>
    <mergeCell ref="F20:G20"/>
    <mergeCell ref="H20:I20"/>
    <mergeCell ref="J20:K20"/>
    <mergeCell ref="L20:M20"/>
    <mergeCell ref="N20:O20"/>
    <mergeCell ref="P20:Q20"/>
    <mergeCell ref="R20:S20"/>
    <mergeCell ref="B21:C21"/>
    <mergeCell ref="D21:E21"/>
    <mergeCell ref="F21:G21"/>
    <mergeCell ref="H21:I21"/>
    <mergeCell ref="J21:K21"/>
    <mergeCell ref="L21:M21"/>
    <mergeCell ref="N21:O21"/>
    <mergeCell ref="P21:Q21"/>
    <mergeCell ref="R21:S21"/>
    <mergeCell ref="B22:C22"/>
    <mergeCell ref="D22:E22"/>
    <mergeCell ref="F22:G22"/>
    <mergeCell ref="H22:I22"/>
    <mergeCell ref="J22:K22"/>
    <mergeCell ref="L22:M22"/>
    <mergeCell ref="N22:O22"/>
    <mergeCell ref="P22:Q22"/>
    <mergeCell ref="R22:S22"/>
    <mergeCell ref="B23:C23"/>
    <mergeCell ref="D23:E23"/>
    <mergeCell ref="F23:G23"/>
    <mergeCell ref="H23:I23"/>
    <mergeCell ref="J23:K23"/>
    <mergeCell ref="L23:M23"/>
    <mergeCell ref="N23:O23"/>
    <mergeCell ref="P23:Q23"/>
    <mergeCell ref="R23:S23"/>
    <mergeCell ref="N24:O24"/>
    <mergeCell ref="P24:Q24"/>
    <mergeCell ref="R24:S24"/>
    <mergeCell ref="B25:C25"/>
    <mergeCell ref="D25:E25"/>
    <mergeCell ref="F25:G25"/>
    <mergeCell ref="H25:I25"/>
    <mergeCell ref="J25:K25"/>
    <mergeCell ref="L25:M25"/>
    <mergeCell ref="N25:O25"/>
    <mergeCell ref="B24:C24"/>
    <mergeCell ref="D24:E24"/>
    <mergeCell ref="F24:G24"/>
    <mergeCell ref="H24:I24"/>
    <mergeCell ref="J24:K24"/>
    <mergeCell ref="L24:M24"/>
    <mergeCell ref="P25:Q25"/>
    <mergeCell ref="R25:S25"/>
    <mergeCell ref="B26:C26"/>
    <mergeCell ref="D26:E26"/>
    <mergeCell ref="F26:G26"/>
    <mergeCell ref="H26:I26"/>
    <mergeCell ref="J26:K26"/>
    <mergeCell ref="L26:M26"/>
    <mergeCell ref="N26:O26"/>
    <mergeCell ref="P26:Q26"/>
    <mergeCell ref="R26:S26"/>
    <mergeCell ref="B27:C27"/>
    <mergeCell ref="D27:E27"/>
    <mergeCell ref="F27:G27"/>
    <mergeCell ref="H27:I27"/>
    <mergeCell ref="J27:K27"/>
    <mergeCell ref="L27:M27"/>
    <mergeCell ref="N27:O27"/>
    <mergeCell ref="P27:Q27"/>
    <mergeCell ref="R27:S27"/>
    <mergeCell ref="N30:S30"/>
    <mergeCell ref="A30:M31"/>
    <mergeCell ref="P29:Q29"/>
    <mergeCell ref="R29:S29"/>
    <mergeCell ref="N28:O28"/>
    <mergeCell ref="P28:Q28"/>
    <mergeCell ref="R28:S28"/>
    <mergeCell ref="B29:C29"/>
    <mergeCell ref="D29:E29"/>
    <mergeCell ref="F29:G29"/>
    <mergeCell ref="H29:I29"/>
    <mergeCell ref="J29:K29"/>
    <mergeCell ref="L29:M29"/>
    <mergeCell ref="N29:O29"/>
    <mergeCell ref="B28:C28"/>
    <mergeCell ref="D28:E28"/>
    <mergeCell ref="F28:G28"/>
    <mergeCell ref="H28:I28"/>
    <mergeCell ref="J28:K28"/>
    <mergeCell ref="L28:M28"/>
  </mergeCells>
  <phoneticPr fontId="3"/>
  <pageMargins left="0.78740157480314965" right="0.51181102362204722" top="0.98425196850393704" bottom="0.74803149606299213" header="0.51181102362204722" footer="0.51181102362204722"/>
  <pageSetup paperSize="9" scale="94" firstPageNumber="22" orientation="portrait" useFirstPageNumber="1" r:id="rId1"/>
  <headerFooter alignWithMargins="0">
    <oddFooter>&amp;C&amp;P</oddFooter>
  </headerFooter>
  <rowBreaks count="1" manualBreakCount="1">
    <brk id="31"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62"/>
  <sheetViews>
    <sheetView zoomScaleNormal="100" workbookViewId="0">
      <selection activeCell="P7" sqref="P7"/>
    </sheetView>
  </sheetViews>
  <sheetFormatPr defaultRowHeight="13.5"/>
  <cols>
    <col min="1" max="1" width="12.875" style="4" customWidth="1"/>
    <col min="2" max="2" width="17.25" style="233" bestFit="1" customWidth="1"/>
    <col min="3" max="8" width="11.625" style="234" customWidth="1"/>
    <col min="9" max="16384" width="9" style="234"/>
  </cols>
  <sheetData>
    <row r="1" spans="1:8" ht="18" customHeight="1">
      <c r="A1" s="232" t="s">
        <v>2002</v>
      </c>
      <c r="C1" s="2"/>
      <c r="D1" s="2"/>
      <c r="E1" s="2" t="s">
        <v>710</v>
      </c>
      <c r="F1" s="1" t="s">
        <v>711</v>
      </c>
      <c r="G1" s="1"/>
    </row>
    <row r="2" spans="1:8" ht="18" customHeight="1">
      <c r="C2" s="4"/>
      <c r="D2" s="4" t="s">
        <v>712</v>
      </c>
      <c r="E2" s="2" t="s">
        <v>713</v>
      </c>
      <c r="F2" s="1"/>
      <c r="G2" s="2"/>
    </row>
    <row r="3" spans="1:8" ht="18" customHeight="1" thickBot="1">
      <c r="A3" s="235"/>
      <c r="B3" s="236"/>
      <c r="C3" s="21"/>
      <c r="D3" s="21"/>
      <c r="E3" s="21" t="s">
        <v>714</v>
      </c>
      <c r="F3" s="1" t="s">
        <v>715</v>
      </c>
    </row>
    <row r="4" spans="1:8" ht="15.75" customHeight="1">
      <c r="A4" s="72"/>
      <c r="B4" s="237"/>
      <c r="C4" s="546" t="s">
        <v>716</v>
      </c>
      <c r="D4" s="546" t="s">
        <v>717</v>
      </c>
      <c r="E4" s="546" t="s">
        <v>718</v>
      </c>
      <c r="F4" s="546" t="s">
        <v>211</v>
      </c>
      <c r="G4" s="72" t="s">
        <v>1943</v>
      </c>
      <c r="H4" s="238"/>
    </row>
    <row r="5" spans="1:8">
      <c r="A5" s="53"/>
      <c r="B5" s="239" t="s">
        <v>719</v>
      </c>
      <c r="C5" s="234">
        <v>14</v>
      </c>
      <c r="D5" s="240">
        <v>14</v>
      </c>
      <c r="E5" s="240">
        <v>14</v>
      </c>
      <c r="F5" s="240">
        <v>13</v>
      </c>
      <c r="G5" s="240">
        <v>13</v>
      </c>
    </row>
    <row r="6" spans="1:8">
      <c r="A6" s="59" t="s">
        <v>720</v>
      </c>
      <c r="B6" s="241" t="s">
        <v>721</v>
      </c>
      <c r="C6" s="234">
        <v>505</v>
      </c>
      <c r="D6" s="242">
        <v>507</v>
      </c>
      <c r="E6" s="242">
        <v>494</v>
      </c>
      <c r="F6" s="242">
        <v>503</v>
      </c>
      <c r="G6" s="242">
        <v>473</v>
      </c>
    </row>
    <row r="7" spans="1:8">
      <c r="A7" s="59"/>
      <c r="B7" s="241" t="s">
        <v>722</v>
      </c>
      <c r="C7" s="234">
        <v>71</v>
      </c>
      <c r="D7" s="242">
        <v>71</v>
      </c>
      <c r="E7" s="242">
        <v>69</v>
      </c>
      <c r="F7" s="242">
        <v>65</v>
      </c>
      <c r="G7" s="242">
        <v>61</v>
      </c>
    </row>
    <row r="8" spans="1:8">
      <c r="A8" s="59"/>
      <c r="B8" s="241"/>
      <c r="D8" s="242"/>
      <c r="E8" s="242"/>
      <c r="F8" s="242"/>
      <c r="G8" s="242"/>
    </row>
    <row r="9" spans="1:8">
      <c r="A9" s="1019" t="s">
        <v>723</v>
      </c>
      <c r="B9" s="241" t="s">
        <v>719</v>
      </c>
      <c r="C9" s="243" t="s">
        <v>673</v>
      </c>
      <c r="D9" s="243" t="s">
        <v>673</v>
      </c>
      <c r="E9" s="243" t="s">
        <v>673</v>
      </c>
      <c r="F9" s="243" t="s">
        <v>787</v>
      </c>
      <c r="G9" s="243" t="s">
        <v>787</v>
      </c>
    </row>
    <row r="10" spans="1:8">
      <c r="A10" s="1019"/>
      <c r="B10" s="241" t="s">
        <v>722</v>
      </c>
      <c r="C10" s="243" t="s">
        <v>673</v>
      </c>
      <c r="D10" s="243" t="s">
        <v>673</v>
      </c>
      <c r="E10" s="243" t="s">
        <v>673</v>
      </c>
      <c r="F10" s="243" t="s">
        <v>787</v>
      </c>
      <c r="G10" s="243" t="s">
        <v>787</v>
      </c>
    </row>
    <row r="11" spans="1:8">
      <c r="A11" s="59"/>
      <c r="B11" s="241"/>
      <c r="C11" s="242"/>
      <c r="D11" s="242"/>
      <c r="E11" s="242"/>
      <c r="F11" s="242"/>
      <c r="G11" s="242"/>
    </row>
    <row r="12" spans="1:8">
      <c r="A12" s="1019" t="s">
        <v>724</v>
      </c>
      <c r="B12" s="241" t="s">
        <v>719</v>
      </c>
      <c r="C12" s="243" t="s">
        <v>725</v>
      </c>
      <c r="D12" s="243" t="s">
        <v>725</v>
      </c>
      <c r="E12" s="243" t="s">
        <v>725</v>
      </c>
      <c r="F12" s="243" t="s">
        <v>725</v>
      </c>
      <c r="G12" s="243" t="s">
        <v>725</v>
      </c>
    </row>
    <row r="13" spans="1:8">
      <c r="A13" s="1019"/>
      <c r="B13" s="241" t="s">
        <v>722</v>
      </c>
      <c r="C13" s="243" t="s">
        <v>725</v>
      </c>
      <c r="D13" s="243" t="s">
        <v>725</v>
      </c>
      <c r="E13" s="243" t="s">
        <v>725</v>
      </c>
      <c r="F13" s="243" t="s">
        <v>725</v>
      </c>
      <c r="G13" s="243" t="s">
        <v>725</v>
      </c>
    </row>
    <row r="14" spans="1:8">
      <c r="A14" s="59"/>
      <c r="B14" s="241"/>
      <c r="C14" s="242"/>
      <c r="D14" s="242"/>
      <c r="E14" s="242"/>
      <c r="F14" s="242"/>
      <c r="G14" s="242"/>
    </row>
    <row r="15" spans="1:8">
      <c r="A15" s="59" t="s">
        <v>726</v>
      </c>
      <c r="B15" s="241" t="s">
        <v>719</v>
      </c>
      <c r="C15" s="243" t="s">
        <v>725</v>
      </c>
      <c r="D15" s="243" t="s">
        <v>725</v>
      </c>
      <c r="E15" s="243" t="s">
        <v>725</v>
      </c>
      <c r="F15" s="243" t="s">
        <v>725</v>
      </c>
      <c r="G15" s="243" t="s">
        <v>725</v>
      </c>
    </row>
    <row r="16" spans="1:8">
      <c r="A16" s="59" t="s">
        <v>727</v>
      </c>
      <c r="B16" s="241" t="s">
        <v>722</v>
      </c>
      <c r="C16" s="243" t="s">
        <v>725</v>
      </c>
      <c r="D16" s="243" t="s">
        <v>725</v>
      </c>
      <c r="E16" s="243" t="s">
        <v>725</v>
      </c>
      <c r="F16" s="243" t="s">
        <v>725</v>
      </c>
      <c r="G16" s="243" t="s">
        <v>725</v>
      </c>
    </row>
    <row r="17" spans="1:7">
      <c r="A17" s="59"/>
      <c r="B17" s="241"/>
      <c r="D17" s="242"/>
      <c r="E17" s="242"/>
      <c r="F17" s="242"/>
      <c r="G17" s="242"/>
    </row>
    <row r="18" spans="1:7">
      <c r="A18" s="59" t="s">
        <v>728</v>
      </c>
      <c r="B18" s="241" t="s">
        <v>719</v>
      </c>
      <c r="C18" s="234">
        <v>0</v>
      </c>
      <c r="D18" s="242">
        <v>0</v>
      </c>
      <c r="E18" s="234">
        <v>0</v>
      </c>
      <c r="F18" s="234">
        <v>0</v>
      </c>
      <c r="G18" s="234">
        <v>0</v>
      </c>
    </row>
    <row r="19" spans="1:7">
      <c r="A19" s="59" t="s">
        <v>729</v>
      </c>
      <c r="B19" s="241" t="s">
        <v>722</v>
      </c>
      <c r="C19" s="243" t="s">
        <v>725</v>
      </c>
      <c r="D19" s="243" t="s">
        <v>725</v>
      </c>
      <c r="E19" s="243" t="s">
        <v>725</v>
      </c>
      <c r="F19" s="243" t="s">
        <v>725</v>
      </c>
      <c r="G19" s="243" t="s">
        <v>725</v>
      </c>
    </row>
    <row r="20" spans="1:7">
      <c r="A20" s="59"/>
      <c r="B20" s="241"/>
      <c r="C20" s="242"/>
      <c r="D20" s="242"/>
      <c r="E20" s="242"/>
      <c r="F20" s="242"/>
      <c r="G20" s="242"/>
    </row>
    <row r="21" spans="1:7">
      <c r="A21" s="1019" t="s">
        <v>730</v>
      </c>
      <c r="B21" s="241" t="s">
        <v>719</v>
      </c>
      <c r="C21" s="243" t="s">
        <v>725</v>
      </c>
      <c r="D21" s="243" t="s">
        <v>725</v>
      </c>
      <c r="E21" s="243" t="s">
        <v>725</v>
      </c>
      <c r="F21" s="243" t="s">
        <v>725</v>
      </c>
      <c r="G21" s="243" t="s">
        <v>725</v>
      </c>
    </row>
    <row r="22" spans="1:7">
      <c r="A22" s="1019"/>
      <c r="B22" s="241" t="s">
        <v>722</v>
      </c>
      <c r="C22" s="243" t="s">
        <v>725</v>
      </c>
      <c r="D22" s="243" t="s">
        <v>725</v>
      </c>
      <c r="E22" s="243" t="s">
        <v>725</v>
      </c>
      <c r="F22" s="243" t="s">
        <v>725</v>
      </c>
      <c r="G22" s="243" t="s">
        <v>725</v>
      </c>
    </row>
    <row r="23" spans="1:7">
      <c r="A23" s="59"/>
      <c r="B23" s="241"/>
      <c r="C23" s="243"/>
      <c r="D23" s="243"/>
      <c r="E23" s="243"/>
      <c r="F23" s="243"/>
      <c r="G23" s="243"/>
    </row>
    <row r="24" spans="1:7">
      <c r="A24" s="1019" t="s">
        <v>731</v>
      </c>
      <c r="B24" s="241" t="s">
        <v>719</v>
      </c>
      <c r="C24" s="243" t="s">
        <v>725</v>
      </c>
      <c r="D24" s="243" t="s">
        <v>725</v>
      </c>
      <c r="E24" s="243" t="s">
        <v>725</v>
      </c>
      <c r="F24" s="243" t="s">
        <v>725</v>
      </c>
      <c r="G24" s="243" t="s">
        <v>725</v>
      </c>
    </row>
    <row r="25" spans="1:7">
      <c r="A25" s="1019"/>
      <c r="B25" s="241" t="s">
        <v>722</v>
      </c>
      <c r="C25" s="243" t="s">
        <v>725</v>
      </c>
      <c r="D25" s="243" t="s">
        <v>725</v>
      </c>
      <c r="E25" s="243" t="s">
        <v>725</v>
      </c>
      <c r="F25" s="243" t="s">
        <v>725</v>
      </c>
      <c r="G25" s="243" t="s">
        <v>725</v>
      </c>
    </row>
    <row r="26" spans="1:7">
      <c r="A26" s="59"/>
      <c r="B26" s="241"/>
      <c r="C26" s="243"/>
      <c r="D26" s="243"/>
      <c r="E26" s="243"/>
      <c r="F26" s="243"/>
      <c r="G26" s="243"/>
    </row>
    <row r="27" spans="1:7">
      <c r="A27" s="1019" t="s">
        <v>732</v>
      </c>
      <c r="B27" s="241" t="s">
        <v>719</v>
      </c>
      <c r="C27" s="243" t="s">
        <v>725</v>
      </c>
      <c r="D27" s="243" t="s">
        <v>725</v>
      </c>
      <c r="E27" s="243" t="s">
        <v>725</v>
      </c>
      <c r="F27" s="243" t="s">
        <v>725</v>
      </c>
      <c r="G27" s="243" t="s">
        <v>725</v>
      </c>
    </row>
    <row r="28" spans="1:7">
      <c r="A28" s="1019"/>
      <c r="B28" s="241" t="s">
        <v>722</v>
      </c>
      <c r="C28" s="243" t="s">
        <v>725</v>
      </c>
      <c r="D28" s="243" t="s">
        <v>725</v>
      </c>
      <c r="E28" s="243" t="s">
        <v>725</v>
      </c>
      <c r="F28" s="243" t="s">
        <v>725</v>
      </c>
      <c r="G28" s="243" t="s">
        <v>725</v>
      </c>
    </row>
    <row r="29" spans="1:7">
      <c r="A29" s="59"/>
      <c r="B29" s="241"/>
      <c r="C29" s="243"/>
      <c r="D29" s="243"/>
      <c r="E29" s="243"/>
      <c r="F29" s="243"/>
      <c r="G29" s="243"/>
    </row>
    <row r="30" spans="1:7">
      <c r="A30" s="1019" t="s">
        <v>733</v>
      </c>
      <c r="B30" s="241" t="s">
        <v>719</v>
      </c>
      <c r="C30" s="243" t="s">
        <v>725</v>
      </c>
      <c r="D30" s="243" t="s">
        <v>725</v>
      </c>
      <c r="E30" s="243" t="s">
        <v>725</v>
      </c>
      <c r="F30" s="243" t="s">
        <v>725</v>
      </c>
      <c r="G30" s="243" t="s">
        <v>725</v>
      </c>
    </row>
    <row r="31" spans="1:7">
      <c r="A31" s="1019"/>
      <c r="B31" s="241" t="s">
        <v>722</v>
      </c>
      <c r="C31" s="243" t="s">
        <v>725</v>
      </c>
      <c r="D31" s="243" t="s">
        <v>725</v>
      </c>
      <c r="E31" s="243" t="s">
        <v>725</v>
      </c>
      <c r="F31" s="243" t="s">
        <v>725</v>
      </c>
      <c r="G31" s="243" t="s">
        <v>725</v>
      </c>
    </row>
    <row r="32" spans="1:7">
      <c r="A32" s="59"/>
      <c r="B32" s="241"/>
      <c r="C32" s="243"/>
      <c r="D32" s="243"/>
      <c r="E32" s="243"/>
      <c r="F32" s="243"/>
      <c r="G32" s="243"/>
    </row>
    <row r="33" spans="1:7">
      <c r="A33" s="1019" t="s">
        <v>734</v>
      </c>
      <c r="B33" s="241" t="s">
        <v>719</v>
      </c>
      <c r="C33" s="243" t="s">
        <v>725</v>
      </c>
      <c r="D33" s="243" t="s">
        <v>725</v>
      </c>
      <c r="E33" s="243" t="s">
        <v>725</v>
      </c>
      <c r="F33" s="243" t="s">
        <v>725</v>
      </c>
      <c r="G33" s="243" t="s">
        <v>725</v>
      </c>
    </row>
    <row r="34" spans="1:7">
      <c r="A34" s="1019"/>
      <c r="B34" s="241" t="s">
        <v>722</v>
      </c>
      <c r="C34" s="243" t="s">
        <v>725</v>
      </c>
      <c r="D34" s="243" t="s">
        <v>725</v>
      </c>
      <c r="E34" s="243" t="s">
        <v>725</v>
      </c>
      <c r="F34" s="243" t="s">
        <v>725</v>
      </c>
      <c r="G34" s="243" t="s">
        <v>725</v>
      </c>
    </row>
    <row r="35" spans="1:7">
      <c r="A35" s="59"/>
      <c r="B35" s="241"/>
      <c r="C35" s="243"/>
      <c r="D35" s="243"/>
      <c r="E35" s="243"/>
      <c r="F35" s="243"/>
      <c r="G35" s="243"/>
    </row>
    <row r="36" spans="1:7">
      <c r="A36" s="1019" t="s">
        <v>735</v>
      </c>
      <c r="B36" s="241" t="s">
        <v>719</v>
      </c>
      <c r="C36" s="243" t="s">
        <v>725</v>
      </c>
      <c r="D36" s="243" t="s">
        <v>725</v>
      </c>
      <c r="E36" s="243" t="s">
        <v>725</v>
      </c>
      <c r="F36" s="243" t="s">
        <v>725</v>
      </c>
      <c r="G36" s="243" t="s">
        <v>725</v>
      </c>
    </row>
    <row r="37" spans="1:7">
      <c r="A37" s="1019"/>
      <c r="B37" s="241" t="s">
        <v>722</v>
      </c>
      <c r="C37" s="243" t="s">
        <v>725</v>
      </c>
      <c r="D37" s="243" t="s">
        <v>725</v>
      </c>
      <c r="E37" s="243" t="s">
        <v>725</v>
      </c>
      <c r="F37" s="243" t="s">
        <v>725</v>
      </c>
      <c r="G37" s="243" t="s">
        <v>725</v>
      </c>
    </row>
    <row r="38" spans="1:7">
      <c r="A38" s="59"/>
      <c r="B38" s="241"/>
      <c r="C38" s="243"/>
      <c r="D38" s="243"/>
      <c r="E38" s="243"/>
      <c r="F38" s="243"/>
      <c r="G38" s="243"/>
    </row>
    <row r="39" spans="1:7">
      <c r="A39" s="1019" t="s">
        <v>736</v>
      </c>
      <c r="B39" s="241" t="s">
        <v>719</v>
      </c>
      <c r="C39" s="243" t="s">
        <v>725</v>
      </c>
      <c r="D39" s="243" t="s">
        <v>725</v>
      </c>
      <c r="E39" s="243" t="s">
        <v>725</v>
      </c>
      <c r="F39" s="243" t="s">
        <v>725</v>
      </c>
      <c r="G39" s="243" t="s">
        <v>725</v>
      </c>
    </row>
    <row r="40" spans="1:7">
      <c r="A40" s="1019"/>
      <c r="B40" s="241" t="s">
        <v>722</v>
      </c>
      <c r="C40" s="243" t="s">
        <v>725</v>
      </c>
      <c r="D40" s="243" t="s">
        <v>725</v>
      </c>
      <c r="E40" s="243" t="s">
        <v>725</v>
      </c>
      <c r="F40" s="243" t="s">
        <v>725</v>
      </c>
      <c r="G40" s="243" t="s">
        <v>725</v>
      </c>
    </row>
    <row r="41" spans="1:7">
      <c r="A41" s="59"/>
      <c r="B41" s="241"/>
      <c r="C41" s="243"/>
      <c r="D41" s="243"/>
      <c r="E41" s="243"/>
      <c r="F41" s="243"/>
      <c r="G41" s="243"/>
    </row>
    <row r="42" spans="1:7">
      <c r="A42" s="1019" t="s">
        <v>737</v>
      </c>
      <c r="B42" s="241" t="s">
        <v>719</v>
      </c>
      <c r="C42" s="243" t="s">
        <v>725</v>
      </c>
      <c r="D42" s="243" t="s">
        <v>725</v>
      </c>
      <c r="E42" s="243" t="s">
        <v>725</v>
      </c>
      <c r="F42" s="243" t="s">
        <v>725</v>
      </c>
      <c r="G42" s="243" t="s">
        <v>725</v>
      </c>
    </row>
    <row r="43" spans="1:7">
      <c r="A43" s="1019"/>
      <c r="B43" s="241" t="s">
        <v>722</v>
      </c>
      <c r="C43" s="243" t="s">
        <v>725</v>
      </c>
      <c r="D43" s="243" t="s">
        <v>725</v>
      </c>
      <c r="E43" s="243" t="s">
        <v>725</v>
      </c>
      <c r="F43" s="243" t="s">
        <v>725</v>
      </c>
      <c r="G43" s="243" t="s">
        <v>725</v>
      </c>
    </row>
    <row r="44" spans="1:7">
      <c r="A44" s="59"/>
      <c r="B44" s="241"/>
      <c r="C44" s="243"/>
      <c r="D44" s="243"/>
      <c r="E44" s="243"/>
      <c r="F44" s="243"/>
      <c r="G44" s="243"/>
    </row>
    <row r="45" spans="1:7">
      <c r="A45" s="1019" t="s">
        <v>738</v>
      </c>
      <c r="B45" s="241" t="s">
        <v>719</v>
      </c>
      <c r="C45" s="243" t="s">
        <v>725</v>
      </c>
      <c r="D45" s="243" t="s">
        <v>725</v>
      </c>
      <c r="E45" s="243" t="s">
        <v>725</v>
      </c>
      <c r="F45" s="243" t="s">
        <v>725</v>
      </c>
      <c r="G45" s="243" t="s">
        <v>725</v>
      </c>
    </row>
    <row r="46" spans="1:7">
      <c r="A46" s="1019"/>
      <c r="B46" s="241" t="s">
        <v>722</v>
      </c>
      <c r="C46" s="243" t="s">
        <v>725</v>
      </c>
      <c r="D46" s="243" t="s">
        <v>725</v>
      </c>
      <c r="E46" s="243" t="s">
        <v>725</v>
      </c>
      <c r="F46" s="243" t="s">
        <v>725</v>
      </c>
      <c r="G46" s="243" t="s">
        <v>725</v>
      </c>
    </row>
    <row r="47" spans="1:7">
      <c r="A47" s="59"/>
      <c r="B47" s="241"/>
      <c r="C47" s="243"/>
      <c r="D47" s="243"/>
      <c r="E47" s="243"/>
      <c r="F47" s="243"/>
      <c r="G47" s="243"/>
    </row>
    <row r="48" spans="1:7">
      <c r="A48" s="1019" t="s">
        <v>739</v>
      </c>
      <c r="B48" s="241" t="s">
        <v>719</v>
      </c>
      <c r="C48" s="243" t="s">
        <v>725</v>
      </c>
      <c r="D48" s="243" t="s">
        <v>725</v>
      </c>
      <c r="E48" s="243" t="s">
        <v>725</v>
      </c>
      <c r="F48" s="243" t="s">
        <v>725</v>
      </c>
      <c r="G48" s="243" t="s">
        <v>725</v>
      </c>
    </row>
    <row r="49" spans="1:9">
      <c r="A49" s="1019"/>
      <c r="B49" s="241" t="s">
        <v>722</v>
      </c>
      <c r="C49" s="243" t="s">
        <v>725</v>
      </c>
      <c r="D49" s="243" t="s">
        <v>725</v>
      </c>
      <c r="E49" s="243" t="s">
        <v>725</v>
      </c>
      <c r="F49" s="243" t="s">
        <v>725</v>
      </c>
      <c r="G49" s="243" t="s">
        <v>725</v>
      </c>
    </row>
    <row r="50" spans="1:9">
      <c r="A50" s="59"/>
      <c r="B50" s="241"/>
      <c r="C50" s="243"/>
      <c r="D50" s="243"/>
      <c r="E50" s="243"/>
      <c r="F50" s="243"/>
      <c r="G50" s="243"/>
    </row>
    <row r="51" spans="1:9">
      <c r="A51" s="1019" t="s">
        <v>740</v>
      </c>
      <c r="B51" s="241" t="s">
        <v>719</v>
      </c>
      <c r="C51" s="243" t="s">
        <v>725</v>
      </c>
      <c r="D51" s="243" t="s">
        <v>725</v>
      </c>
      <c r="E51" s="243" t="s">
        <v>725</v>
      </c>
      <c r="F51" s="243" t="s">
        <v>725</v>
      </c>
      <c r="G51" s="243" t="s">
        <v>725</v>
      </c>
    </row>
    <row r="52" spans="1:9">
      <c r="A52" s="1019"/>
      <c r="B52" s="241" t="s">
        <v>722</v>
      </c>
      <c r="C52" s="243" t="s">
        <v>725</v>
      </c>
      <c r="D52" s="243" t="s">
        <v>725</v>
      </c>
      <c r="E52" s="243" t="s">
        <v>725</v>
      </c>
      <c r="F52" s="243" t="s">
        <v>725</v>
      </c>
      <c r="G52" s="243" t="s">
        <v>725</v>
      </c>
    </row>
    <row r="53" spans="1:9">
      <c r="A53" s="59"/>
      <c r="B53" s="241"/>
      <c r="C53" s="243"/>
      <c r="D53" s="243"/>
      <c r="E53" s="243"/>
      <c r="F53" s="243"/>
      <c r="G53" s="243"/>
    </row>
    <row r="54" spans="1:9">
      <c r="A54" s="59" t="s">
        <v>741</v>
      </c>
      <c r="B54" s="241" t="s">
        <v>719</v>
      </c>
      <c r="C54" s="243" t="s">
        <v>725</v>
      </c>
      <c r="D54" s="243" t="s">
        <v>725</v>
      </c>
      <c r="E54" s="243" t="s">
        <v>725</v>
      </c>
      <c r="F54" s="243" t="s">
        <v>725</v>
      </c>
      <c r="G54" s="243" t="s">
        <v>725</v>
      </c>
    </row>
    <row r="55" spans="1:9">
      <c r="A55" s="59" t="s">
        <v>742</v>
      </c>
      <c r="B55" s="241" t="s">
        <v>722</v>
      </c>
      <c r="C55" s="243" t="s">
        <v>725</v>
      </c>
      <c r="D55" s="243" t="s">
        <v>725</v>
      </c>
      <c r="E55" s="243" t="s">
        <v>725</v>
      </c>
      <c r="F55" s="243" t="s">
        <v>725</v>
      </c>
      <c r="G55" s="243" t="s">
        <v>725</v>
      </c>
    </row>
    <row r="56" spans="1:9">
      <c r="A56" s="59"/>
      <c r="B56" s="241"/>
      <c r="C56" s="243"/>
      <c r="D56" s="243"/>
      <c r="E56" s="243"/>
      <c r="F56" s="243"/>
      <c r="G56" s="243"/>
    </row>
    <row r="57" spans="1:9">
      <c r="A57" s="59" t="s">
        <v>174</v>
      </c>
      <c r="B57" s="241" t="s">
        <v>719</v>
      </c>
      <c r="C57" s="244" t="s">
        <v>725</v>
      </c>
      <c r="D57" s="244" t="s">
        <v>725</v>
      </c>
      <c r="E57" s="244" t="s">
        <v>725</v>
      </c>
      <c r="F57" s="244" t="s">
        <v>725</v>
      </c>
      <c r="G57" s="244" t="s">
        <v>725</v>
      </c>
    </row>
    <row r="58" spans="1:9">
      <c r="A58" s="59" t="s">
        <v>743</v>
      </c>
      <c r="B58" s="241" t="s">
        <v>722</v>
      </c>
      <c r="C58" s="244" t="s">
        <v>725</v>
      </c>
      <c r="D58" s="244" t="s">
        <v>725</v>
      </c>
      <c r="E58" s="244" t="s">
        <v>725</v>
      </c>
      <c r="F58" s="244" t="s">
        <v>725</v>
      </c>
      <c r="G58" s="244" t="s">
        <v>725</v>
      </c>
    </row>
    <row r="59" spans="1:9" ht="14.25" thickBot="1">
      <c r="A59" s="245"/>
      <c r="B59" s="246"/>
      <c r="C59" s="247"/>
      <c r="D59" s="247"/>
      <c r="E59" s="247"/>
      <c r="F59" s="247"/>
      <c r="G59" s="247"/>
    </row>
    <row r="60" spans="1:9" ht="18" customHeight="1">
      <c r="A60" s="232" t="s">
        <v>744</v>
      </c>
      <c r="C60" s="248"/>
      <c r="D60" s="1183" t="s">
        <v>2058</v>
      </c>
      <c r="E60" s="1184"/>
      <c r="F60" s="1184"/>
      <c r="G60" s="1184"/>
    </row>
    <row r="61" spans="1:9" ht="18" customHeight="1">
      <c r="A61" s="1185" t="s">
        <v>745</v>
      </c>
      <c r="B61" s="1186"/>
      <c r="C61" s="1186"/>
      <c r="D61" s="1186"/>
      <c r="E61" s="1186"/>
      <c r="F61" s="1186"/>
      <c r="G61" s="1186"/>
      <c r="H61" s="242"/>
      <c r="I61" s="242"/>
    </row>
    <row r="62" spans="1:9">
      <c r="C62" s="7"/>
      <c r="D62" s="7"/>
      <c r="E62" s="7"/>
      <c r="F62" s="7"/>
      <c r="G62" s="7"/>
      <c r="H62" s="7"/>
      <c r="I62" s="7"/>
    </row>
  </sheetData>
  <sheetProtection sheet="1" objects="1" scenarios="1"/>
  <mergeCells count="15">
    <mergeCell ref="A30:A31"/>
    <mergeCell ref="A9:A10"/>
    <mergeCell ref="A12:A13"/>
    <mergeCell ref="A21:A22"/>
    <mergeCell ref="A24:A25"/>
    <mergeCell ref="A27:A28"/>
    <mergeCell ref="A51:A52"/>
    <mergeCell ref="D60:G60"/>
    <mergeCell ref="A61:G61"/>
    <mergeCell ref="A33:A34"/>
    <mergeCell ref="A36:A37"/>
    <mergeCell ref="A39:A40"/>
    <mergeCell ref="A42:A43"/>
    <mergeCell ref="A45:A46"/>
    <mergeCell ref="A48:A49"/>
  </mergeCells>
  <phoneticPr fontId="3"/>
  <pageMargins left="0.98425196850393704" right="0.59055118110236227" top="0.74803149606299213" bottom="0.98425196850393704" header="0.51181102362204722" footer="0.51181102362204722"/>
  <pageSetup paperSize="9" scale="90" firstPageNumber="23" orientation="portrait" useFirstPageNumber="1"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P32"/>
  <sheetViews>
    <sheetView zoomScaleNormal="100" workbookViewId="0">
      <selection sqref="A1:E1"/>
    </sheetView>
  </sheetViews>
  <sheetFormatPr defaultRowHeight="18" customHeight="1"/>
  <cols>
    <col min="1" max="1" width="12.625" style="2" customWidth="1"/>
    <col min="2" max="2" width="4.5" style="2" bestFit="1" customWidth="1"/>
    <col min="3" max="3" width="5.25" style="2" bestFit="1" customWidth="1"/>
    <col min="4" max="4" width="5.25" style="2" customWidth="1"/>
    <col min="5" max="5" width="5.375" style="2" bestFit="1" customWidth="1"/>
    <col min="6" max="7" width="4.75" style="2" bestFit="1" customWidth="1"/>
    <col min="8" max="8" width="4.5" style="2" bestFit="1" customWidth="1"/>
    <col min="9" max="9" width="5.5" style="2" bestFit="1" customWidth="1"/>
    <col min="10" max="10" width="5.375" style="2" bestFit="1" customWidth="1"/>
    <col min="11" max="11" width="7.125" style="2" bestFit="1" customWidth="1"/>
    <col min="12" max="12" width="6.875" style="2" bestFit="1" customWidth="1"/>
    <col min="13" max="13" width="6.625" style="2" bestFit="1" customWidth="1"/>
    <col min="14" max="14" width="7.125" style="2" bestFit="1" customWidth="1"/>
    <col min="15" max="16" width="7" style="2" customWidth="1"/>
    <col min="17" max="16384" width="9" style="2"/>
  </cols>
  <sheetData>
    <row r="1" spans="1:16" ht="24" customHeight="1" thickBot="1">
      <c r="A1" s="21" t="s">
        <v>753</v>
      </c>
      <c r="B1" s="21"/>
      <c r="C1" s="21"/>
      <c r="D1" s="21"/>
      <c r="E1" s="21"/>
      <c r="F1" s="21"/>
      <c r="G1" s="21"/>
      <c r="H1" s="21"/>
      <c r="I1" s="21"/>
      <c r="J1" s="21"/>
      <c r="K1" s="21"/>
      <c r="L1" s="1042" t="s">
        <v>754</v>
      </c>
      <c r="M1" s="1042"/>
      <c r="N1" s="1042"/>
    </row>
    <row r="2" spans="1:16" ht="24" customHeight="1">
      <c r="A2" s="1077" t="s">
        <v>317</v>
      </c>
      <c r="B2" s="1076" t="s">
        <v>180</v>
      </c>
      <c r="C2" s="1025" t="s">
        <v>755</v>
      </c>
      <c r="D2" s="1014"/>
      <c r="E2" s="1014"/>
      <c r="F2" s="1014"/>
      <c r="G2" s="1014"/>
      <c r="H2" s="1014"/>
      <c r="I2" s="1014"/>
      <c r="J2" s="1016"/>
      <c r="K2" s="1189" t="s">
        <v>756</v>
      </c>
      <c r="L2" s="1189" t="s">
        <v>757</v>
      </c>
      <c r="M2" s="1189" t="s">
        <v>758</v>
      </c>
      <c r="N2" s="1189" t="s">
        <v>759</v>
      </c>
      <c r="O2" s="253"/>
      <c r="P2" s="253"/>
    </row>
    <row r="3" spans="1:16" ht="24" customHeight="1">
      <c r="A3" s="1019"/>
      <c r="B3" s="1018"/>
      <c r="C3" s="1192" t="s">
        <v>760</v>
      </c>
      <c r="D3" s="1193" t="s">
        <v>761</v>
      </c>
      <c r="E3" s="1132" t="s">
        <v>762</v>
      </c>
      <c r="F3" s="1132"/>
      <c r="G3" s="1132"/>
      <c r="H3" s="1132"/>
      <c r="I3" s="1132"/>
      <c r="J3" s="1133"/>
      <c r="K3" s="1190"/>
      <c r="L3" s="1190"/>
      <c r="M3" s="1190"/>
      <c r="N3" s="1190"/>
    </row>
    <row r="4" spans="1:16" ht="24" customHeight="1">
      <c r="A4" s="1019"/>
      <c r="B4" s="1018"/>
      <c r="C4" s="1031"/>
      <c r="D4" s="1194"/>
      <c r="E4" s="254" t="s">
        <v>763</v>
      </c>
      <c r="F4" s="12" t="s">
        <v>764</v>
      </c>
      <c r="G4" s="254" t="s">
        <v>765</v>
      </c>
      <c r="H4" s="12" t="s">
        <v>766</v>
      </c>
      <c r="I4" s="254" t="s">
        <v>767</v>
      </c>
      <c r="J4" s="12" t="s">
        <v>768</v>
      </c>
      <c r="K4" s="1190"/>
      <c r="L4" s="1190"/>
      <c r="M4" s="1190"/>
      <c r="N4" s="1190"/>
    </row>
    <row r="5" spans="1:16" ht="24" customHeight="1">
      <c r="A5" s="1021"/>
      <c r="B5" s="1020"/>
      <c r="C5" s="1032"/>
      <c r="D5" s="1195"/>
      <c r="E5" s="255" t="s">
        <v>751</v>
      </c>
      <c r="F5" s="251" t="s">
        <v>769</v>
      </c>
      <c r="G5" s="249" t="s">
        <v>770</v>
      </c>
      <c r="H5" s="251" t="s">
        <v>771</v>
      </c>
      <c r="I5" s="255" t="s">
        <v>772</v>
      </c>
      <c r="J5" s="80" t="s">
        <v>773</v>
      </c>
      <c r="K5" s="1191"/>
      <c r="L5" s="1191"/>
      <c r="M5" s="1191"/>
      <c r="N5" s="1191"/>
    </row>
    <row r="6" spans="1:16" ht="24" customHeight="1">
      <c r="A6" s="48" t="s">
        <v>774</v>
      </c>
      <c r="B6" s="256">
        <f>IF(SUM(C6:J6)=0,"",SUM(C6:J6))</f>
        <v>15</v>
      </c>
      <c r="C6" s="7" t="s">
        <v>673</v>
      </c>
      <c r="D6" s="7">
        <v>2</v>
      </c>
      <c r="E6" s="7" t="s">
        <v>673</v>
      </c>
      <c r="F6" s="7">
        <v>6</v>
      </c>
      <c r="G6" s="7">
        <v>3</v>
      </c>
      <c r="H6" s="7">
        <v>3</v>
      </c>
      <c r="I6" s="7" t="s">
        <v>673</v>
      </c>
      <c r="J6" s="7">
        <v>1</v>
      </c>
      <c r="K6" s="7">
        <v>11</v>
      </c>
      <c r="L6" s="7">
        <v>1</v>
      </c>
      <c r="M6" s="7">
        <v>1</v>
      </c>
      <c r="N6" s="7">
        <v>2</v>
      </c>
    </row>
    <row r="7" spans="1:16" ht="24" customHeight="1">
      <c r="A7" s="48" t="s">
        <v>331</v>
      </c>
      <c r="B7" s="256">
        <f t="shared" ref="B7:B15" si="0">IF(SUM(C7:J7)=0,"",SUM(C7:J7))</f>
        <v>12</v>
      </c>
      <c r="C7" s="7" t="s">
        <v>673</v>
      </c>
      <c r="D7" s="7">
        <v>1</v>
      </c>
      <c r="E7" s="7" t="s">
        <v>673</v>
      </c>
      <c r="F7" s="7">
        <v>2</v>
      </c>
      <c r="G7" s="7">
        <v>3</v>
      </c>
      <c r="H7" s="7">
        <v>4</v>
      </c>
      <c r="I7" s="7" t="s">
        <v>673</v>
      </c>
      <c r="J7" s="7">
        <v>2</v>
      </c>
      <c r="K7" s="7">
        <v>8</v>
      </c>
      <c r="L7" s="7">
        <v>2</v>
      </c>
      <c r="M7" s="7" t="s">
        <v>673</v>
      </c>
      <c r="N7" s="7">
        <v>2</v>
      </c>
    </row>
    <row r="8" spans="1:16" ht="24" customHeight="1">
      <c r="A8" s="523" t="s">
        <v>166</v>
      </c>
      <c r="B8" s="256">
        <f>IF(SUM(C8:J8)=0,"",SUM(C8:J8))</f>
        <v>11</v>
      </c>
      <c r="C8" s="796" t="s">
        <v>673</v>
      </c>
      <c r="D8" s="796" t="s">
        <v>673</v>
      </c>
      <c r="E8" s="796" t="s">
        <v>673</v>
      </c>
      <c r="F8" s="796">
        <v>4</v>
      </c>
      <c r="G8" s="796">
        <v>2</v>
      </c>
      <c r="H8" s="796">
        <v>4</v>
      </c>
      <c r="I8" s="796" t="s">
        <v>673</v>
      </c>
      <c r="J8" s="796">
        <v>1</v>
      </c>
      <c r="K8" s="796">
        <v>10</v>
      </c>
      <c r="L8" s="796">
        <v>1</v>
      </c>
      <c r="M8" s="796" t="s">
        <v>673</v>
      </c>
      <c r="N8" s="796">
        <v>5</v>
      </c>
    </row>
    <row r="9" spans="1:16" ht="24" customHeight="1">
      <c r="A9" s="48"/>
      <c r="B9" s="256" t="str">
        <f t="shared" si="0"/>
        <v/>
      </c>
      <c r="C9" s="7"/>
      <c r="D9" s="7"/>
      <c r="E9" s="7"/>
      <c r="F9" s="7"/>
      <c r="G9" s="7"/>
      <c r="H9" s="7"/>
      <c r="I9" s="7"/>
      <c r="J9" s="7"/>
      <c r="K9" s="7"/>
      <c r="L9" s="7"/>
      <c r="M9" s="7"/>
      <c r="N9" s="7"/>
    </row>
    <row r="10" spans="1:16" ht="24" customHeight="1">
      <c r="A10" s="48"/>
      <c r="B10" s="256" t="str">
        <f t="shared" si="0"/>
        <v/>
      </c>
      <c r="C10" s="7"/>
      <c r="D10" s="7"/>
      <c r="E10" s="7"/>
      <c r="F10" s="7"/>
      <c r="G10" s="7"/>
      <c r="H10" s="7"/>
      <c r="I10" s="7"/>
      <c r="J10" s="7"/>
      <c r="K10" s="7"/>
      <c r="L10" s="7"/>
      <c r="M10" s="7"/>
      <c r="N10" s="7"/>
    </row>
    <row r="11" spans="1:16" ht="24" customHeight="1">
      <c r="A11" s="48"/>
      <c r="B11" s="256" t="str">
        <f>IF(SUM(C11:J11)=0,"",SUM(C11:J11))</f>
        <v/>
      </c>
      <c r="C11" s="7"/>
      <c r="D11" s="7"/>
      <c r="E11" s="7"/>
      <c r="F11" s="7"/>
      <c r="G11" s="7"/>
      <c r="H11" s="7"/>
      <c r="I11" s="7"/>
      <c r="J11" s="7"/>
      <c r="K11" s="7"/>
      <c r="L11" s="7"/>
      <c r="M11" s="7"/>
      <c r="N11" s="7"/>
    </row>
    <row r="12" spans="1:16" ht="24" customHeight="1">
      <c r="A12" s="48"/>
      <c r="B12" s="256" t="str">
        <f>IF(SUM(C12:J12)=0,"",SUM(C12:J12))</f>
        <v/>
      </c>
      <c r="C12" s="7"/>
      <c r="D12" s="7"/>
      <c r="E12" s="7"/>
      <c r="F12" s="7"/>
      <c r="G12" s="7"/>
      <c r="H12" s="7"/>
      <c r="I12" s="7"/>
      <c r="J12" s="7"/>
      <c r="K12" s="7"/>
      <c r="L12" s="7"/>
      <c r="M12" s="7"/>
      <c r="N12" s="7"/>
    </row>
    <row r="13" spans="1:16" ht="24" customHeight="1">
      <c r="A13" s="48"/>
      <c r="B13" s="256" t="str">
        <f>IF(SUM(C13:J13)=0,"",SUM(C13:J13))</f>
        <v/>
      </c>
      <c r="C13" s="7"/>
      <c r="D13" s="7"/>
      <c r="E13" s="7"/>
      <c r="F13" s="7"/>
      <c r="G13" s="7"/>
      <c r="H13" s="7"/>
      <c r="I13" s="7"/>
      <c r="J13" s="7"/>
      <c r="K13" s="7"/>
      <c r="L13" s="7"/>
      <c r="M13" s="7"/>
      <c r="N13" s="7"/>
    </row>
    <row r="14" spans="1:16" ht="24" customHeight="1">
      <c r="A14" s="48"/>
      <c r="B14" s="256" t="str">
        <f>IF(SUM(C14:J14)=0,"",SUM(C14:J14))</f>
        <v/>
      </c>
      <c r="C14" s="7"/>
      <c r="D14" s="7"/>
      <c r="E14" s="7"/>
      <c r="F14" s="7"/>
      <c r="G14" s="7"/>
      <c r="H14" s="7"/>
      <c r="I14" s="7"/>
      <c r="J14" s="7"/>
      <c r="K14" s="7"/>
      <c r="L14" s="7"/>
      <c r="M14" s="7"/>
      <c r="N14" s="7"/>
    </row>
    <row r="15" spans="1:16" ht="24" customHeight="1" thickBot="1">
      <c r="A15" s="48"/>
      <c r="B15" s="256" t="str">
        <f t="shared" si="0"/>
        <v/>
      </c>
      <c r="C15" s="7"/>
      <c r="D15" s="7"/>
      <c r="E15" s="7"/>
      <c r="F15" s="7"/>
      <c r="G15" s="7"/>
      <c r="H15" s="7"/>
      <c r="I15" s="7"/>
      <c r="J15" s="7"/>
      <c r="K15" s="7"/>
      <c r="L15" s="7"/>
      <c r="M15" s="7"/>
      <c r="N15" s="7"/>
    </row>
    <row r="16" spans="1:16" ht="24" customHeight="1">
      <c r="A16" s="252"/>
      <c r="B16" s="1183" t="s">
        <v>775</v>
      </c>
      <c r="C16" s="1108"/>
      <c r="D16" s="1108"/>
      <c r="E16" s="1108"/>
      <c r="F16" s="1108"/>
      <c r="G16" s="1108"/>
      <c r="H16" s="1108"/>
      <c r="I16" s="1108"/>
      <c r="J16" s="1108"/>
      <c r="K16" s="1108"/>
      <c r="L16" s="1108"/>
      <c r="M16" s="1108"/>
      <c r="N16" s="1108"/>
    </row>
    <row r="19" spans="1:14" ht="24" customHeight="1" thickBot="1">
      <c r="A19" s="21" t="s">
        <v>776</v>
      </c>
      <c r="B19" s="21"/>
      <c r="C19" s="21"/>
      <c r="D19" s="21"/>
      <c r="E19" s="21"/>
      <c r="F19" s="21"/>
      <c r="G19" s="21"/>
      <c r="H19" s="21"/>
      <c r="I19" s="21"/>
      <c r="J19" s="21"/>
      <c r="K19" s="21"/>
      <c r="L19" s="1042" t="s">
        <v>754</v>
      </c>
      <c r="M19" s="1042"/>
      <c r="N19" s="1042"/>
    </row>
    <row r="20" spans="1:14" ht="24" customHeight="1">
      <c r="A20" s="1077" t="s">
        <v>317</v>
      </c>
      <c r="B20" s="1173" t="s">
        <v>180</v>
      </c>
      <c r="C20" s="1076"/>
      <c r="D20" s="1077"/>
      <c r="E20" s="1173" t="s">
        <v>777</v>
      </c>
      <c r="F20" s="1076"/>
      <c r="G20" s="1173" t="s">
        <v>778</v>
      </c>
      <c r="H20" s="1076"/>
      <c r="I20" s="257" t="s">
        <v>779</v>
      </c>
      <c r="J20" s="257" t="s">
        <v>780</v>
      </c>
      <c r="K20" s="257" t="s">
        <v>781</v>
      </c>
      <c r="L20" s="257" t="s">
        <v>748</v>
      </c>
      <c r="M20" s="257" t="s">
        <v>749</v>
      </c>
      <c r="N20" s="257" t="s">
        <v>782</v>
      </c>
    </row>
    <row r="21" spans="1:14" ht="24" customHeight="1">
      <c r="A21" s="1021"/>
      <c r="B21" s="1032"/>
      <c r="C21" s="1020"/>
      <c r="D21" s="1021"/>
      <c r="E21" s="1032"/>
      <c r="F21" s="1020"/>
      <c r="G21" s="1032"/>
      <c r="H21" s="1020"/>
      <c r="I21" s="258" t="s">
        <v>783</v>
      </c>
      <c r="J21" s="259">
        <v>89</v>
      </c>
      <c r="K21" s="259">
        <v>149</v>
      </c>
      <c r="L21" s="259">
        <v>199</v>
      </c>
      <c r="M21" s="259">
        <v>249</v>
      </c>
      <c r="N21" s="258" t="s">
        <v>773</v>
      </c>
    </row>
    <row r="22" spans="1:14" ht="24" customHeight="1">
      <c r="A22" s="48" t="s">
        <v>774</v>
      </c>
      <c r="B22" s="1187">
        <f>IF(SUM(E22:H22)=0,"",SUM(E22:H22))</f>
        <v>15</v>
      </c>
      <c r="C22" s="1188"/>
      <c r="D22" s="1188"/>
      <c r="E22" s="1034">
        <v>14</v>
      </c>
      <c r="F22" s="1034"/>
      <c r="G22" s="1034">
        <v>1</v>
      </c>
      <c r="H22" s="1034"/>
      <c r="I22" s="260" t="s">
        <v>784</v>
      </c>
      <c r="J22" s="7" t="s">
        <v>784</v>
      </c>
      <c r="K22" s="7" t="s">
        <v>784</v>
      </c>
      <c r="L22" s="7" t="s">
        <v>784</v>
      </c>
      <c r="M22" s="7" t="s">
        <v>784</v>
      </c>
      <c r="N22" s="260" t="s">
        <v>784</v>
      </c>
    </row>
    <row r="23" spans="1:14" ht="24" customHeight="1">
      <c r="A23" s="48" t="s">
        <v>331</v>
      </c>
      <c r="B23" s="1187">
        <f t="shared" ref="B23:B31" si="1">IF(SUM(E23:H23)=0,"",SUM(E23:H23))</f>
        <v>12</v>
      </c>
      <c r="C23" s="1188"/>
      <c r="D23" s="1188"/>
      <c r="E23" s="1034">
        <v>11</v>
      </c>
      <c r="F23" s="1034"/>
      <c r="G23" s="1034">
        <v>1</v>
      </c>
      <c r="H23" s="1034"/>
      <c r="I23" s="260" t="s">
        <v>784</v>
      </c>
      <c r="J23" s="7" t="s">
        <v>784</v>
      </c>
      <c r="K23" s="7" t="s">
        <v>784</v>
      </c>
      <c r="L23" s="7" t="s">
        <v>784</v>
      </c>
      <c r="M23" s="7" t="s">
        <v>784</v>
      </c>
      <c r="N23" s="260" t="s">
        <v>784</v>
      </c>
    </row>
    <row r="24" spans="1:14" ht="24" customHeight="1">
      <c r="A24" s="523" t="s">
        <v>166</v>
      </c>
      <c r="B24" s="1187">
        <f t="shared" si="1"/>
        <v>11</v>
      </c>
      <c r="C24" s="1188"/>
      <c r="D24" s="1188"/>
      <c r="E24" s="1034">
        <v>10</v>
      </c>
      <c r="F24" s="1034"/>
      <c r="G24" s="1034">
        <v>1</v>
      </c>
      <c r="H24" s="1034"/>
      <c r="I24" s="524" t="s">
        <v>242</v>
      </c>
      <c r="J24" s="522" t="s">
        <v>242</v>
      </c>
      <c r="K24" s="522" t="s">
        <v>242</v>
      </c>
      <c r="L24" s="522" t="s">
        <v>242</v>
      </c>
      <c r="M24" s="522" t="s">
        <v>242</v>
      </c>
      <c r="N24" s="524" t="s">
        <v>242</v>
      </c>
    </row>
    <row r="25" spans="1:14" ht="24" customHeight="1">
      <c r="A25" s="48"/>
      <c r="B25" s="1187" t="str">
        <f>IF(SUM(E25:H25)=0,"",SUM(E25:H25))</f>
        <v/>
      </c>
      <c r="C25" s="1188"/>
      <c r="D25" s="1188"/>
      <c r="E25" s="1034"/>
      <c r="F25" s="1034"/>
      <c r="G25" s="1034"/>
      <c r="H25" s="1034"/>
      <c r="I25" s="260"/>
      <c r="J25" s="7"/>
      <c r="K25" s="7"/>
      <c r="L25" s="7"/>
      <c r="M25" s="7"/>
      <c r="N25" s="260"/>
    </row>
    <row r="26" spans="1:14" ht="24" customHeight="1">
      <c r="A26" s="48"/>
      <c r="B26" s="1187" t="str">
        <f>IF(SUM(E26:H26)=0,"",SUM(E26:H26))</f>
        <v/>
      </c>
      <c r="C26" s="1188"/>
      <c r="D26" s="1188"/>
      <c r="E26" s="1034"/>
      <c r="F26" s="1034"/>
      <c r="G26" s="1034"/>
      <c r="H26" s="1034"/>
      <c r="I26" s="260"/>
      <c r="J26" s="7"/>
      <c r="K26" s="7"/>
      <c r="L26" s="7"/>
      <c r="M26" s="7"/>
      <c r="N26" s="260"/>
    </row>
    <row r="27" spans="1:14" ht="24" customHeight="1">
      <c r="A27" s="48"/>
      <c r="B27" s="1187" t="str">
        <f>IF(SUM(E27:H27)=0,"",SUM(E27:H27))</f>
        <v/>
      </c>
      <c r="C27" s="1188"/>
      <c r="D27" s="1188"/>
      <c r="E27" s="1034"/>
      <c r="F27" s="1034"/>
      <c r="G27" s="1034"/>
      <c r="H27" s="1034"/>
      <c r="I27" s="260"/>
      <c r="J27" s="7"/>
      <c r="K27" s="7"/>
      <c r="L27" s="7"/>
      <c r="M27" s="7"/>
      <c r="N27" s="260"/>
    </row>
    <row r="28" spans="1:14" ht="24" customHeight="1">
      <c r="A28" s="48"/>
      <c r="B28" s="1187" t="str">
        <f>IF(SUM(E28:H28)=0,"",SUM(E28:H28))</f>
        <v/>
      </c>
      <c r="C28" s="1188"/>
      <c r="D28" s="1188"/>
      <c r="E28" s="1034"/>
      <c r="F28" s="1034"/>
      <c r="G28" s="1034"/>
      <c r="H28" s="1034"/>
      <c r="I28" s="260"/>
      <c r="J28" s="7"/>
      <c r="K28" s="7"/>
      <c r="L28" s="7"/>
      <c r="M28" s="7"/>
      <c r="N28" s="260"/>
    </row>
    <row r="29" spans="1:14" ht="24" customHeight="1">
      <c r="A29" s="48"/>
      <c r="B29" s="1187" t="str">
        <f>IF(SUM(E29:H29)=0,"",SUM(E29:H29))</f>
        <v/>
      </c>
      <c r="C29" s="1188"/>
      <c r="D29" s="1188"/>
      <c r="E29" s="1034"/>
      <c r="F29" s="1034"/>
      <c r="G29" s="1034"/>
      <c r="H29" s="1034"/>
      <c r="I29" s="260"/>
      <c r="J29" s="7"/>
      <c r="K29" s="7"/>
      <c r="L29" s="7"/>
      <c r="M29" s="7"/>
      <c r="N29" s="260"/>
    </row>
    <row r="30" spans="1:14" ht="24" customHeight="1">
      <c r="A30" s="48"/>
      <c r="B30" s="1187" t="str">
        <f t="shared" si="1"/>
        <v/>
      </c>
      <c r="C30" s="1188"/>
      <c r="D30" s="1188"/>
      <c r="E30" s="1034"/>
      <c r="F30" s="1034"/>
      <c r="G30" s="1034"/>
      <c r="H30" s="1034"/>
      <c r="I30" s="260"/>
      <c r="J30" s="7"/>
      <c r="K30" s="7"/>
      <c r="L30" s="7"/>
      <c r="M30" s="7"/>
      <c r="N30" s="260"/>
    </row>
    <row r="31" spans="1:14" ht="24" customHeight="1" thickBot="1">
      <c r="A31" s="48"/>
      <c r="B31" s="1187" t="str">
        <f t="shared" si="1"/>
        <v/>
      </c>
      <c r="C31" s="1188"/>
      <c r="D31" s="1188"/>
      <c r="E31" s="1034"/>
      <c r="F31" s="1034"/>
      <c r="G31" s="1034"/>
      <c r="H31" s="1034"/>
      <c r="I31" s="260"/>
      <c r="J31" s="7"/>
      <c r="K31" s="7"/>
      <c r="L31" s="7"/>
      <c r="M31" s="7"/>
      <c r="N31" s="260"/>
    </row>
    <row r="32" spans="1:14" ht="24" customHeight="1">
      <c r="A32" s="252"/>
      <c r="B32" s="1183" t="s">
        <v>775</v>
      </c>
      <c r="C32" s="1108"/>
      <c r="D32" s="1108"/>
      <c r="E32" s="1108"/>
      <c r="F32" s="1108"/>
      <c r="G32" s="1108"/>
      <c r="H32" s="1108"/>
      <c r="I32" s="1108"/>
      <c r="J32" s="1108"/>
      <c r="K32" s="1108"/>
      <c r="L32" s="1108"/>
      <c r="M32" s="1108"/>
      <c r="N32" s="1108"/>
    </row>
  </sheetData>
  <sheetProtection sheet="1"/>
  <mergeCells count="48">
    <mergeCell ref="L1:N1"/>
    <mergeCell ref="A2:A5"/>
    <mergeCell ref="B2:B5"/>
    <mergeCell ref="C2:J2"/>
    <mergeCell ref="K2:K5"/>
    <mergeCell ref="L2:L5"/>
    <mergeCell ref="M2:M5"/>
    <mergeCell ref="N2:N5"/>
    <mergeCell ref="C3:C5"/>
    <mergeCell ref="D3:D5"/>
    <mergeCell ref="E3:J3"/>
    <mergeCell ref="B16:N16"/>
    <mergeCell ref="L19:N19"/>
    <mergeCell ref="A20:A21"/>
    <mergeCell ref="B20:D21"/>
    <mergeCell ref="E20:F21"/>
    <mergeCell ref="G20:H21"/>
    <mergeCell ref="B22:D22"/>
    <mergeCell ref="E22:F22"/>
    <mergeCell ref="G22:H22"/>
    <mergeCell ref="B23:D23"/>
    <mergeCell ref="E23:F23"/>
    <mergeCell ref="G23:H23"/>
    <mergeCell ref="B24:D24"/>
    <mergeCell ref="E24:F24"/>
    <mergeCell ref="G24:H24"/>
    <mergeCell ref="B25:D25"/>
    <mergeCell ref="E25:F25"/>
    <mergeCell ref="G25:H25"/>
    <mergeCell ref="B26:D26"/>
    <mergeCell ref="E26:F26"/>
    <mergeCell ref="G26:H26"/>
    <mergeCell ref="B27:D27"/>
    <mergeCell ref="E27:F27"/>
    <mergeCell ref="G27:H27"/>
    <mergeCell ref="B28:D28"/>
    <mergeCell ref="E28:F28"/>
    <mergeCell ref="G28:H28"/>
    <mergeCell ref="B29:D29"/>
    <mergeCell ref="E29:F29"/>
    <mergeCell ref="G29:H29"/>
    <mergeCell ref="B32:N32"/>
    <mergeCell ref="B30:D30"/>
    <mergeCell ref="E30:F30"/>
    <mergeCell ref="G30:H30"/>
    <mergeCell ref="B31:D31"/>
    <mergeCell ref="E31:F31"/>
    <mergeCell ref="G31:H31"/>
  </mergeCells>
  <phoneticPr fontId="3"/>
  <printOptions horizontalCentered="1"/>
  <pageMargins left="0.78740157480314965" right="0.62992125984251968" top="0.98425196850393704" bottom="0.98425196850393704" header="0.51181102362204722" footer="0.51181102362204722"/>
  <pageSetup paperSize="9" firstPageNumber="24" orientation="portrait" useFirstPageNumber="1" r:id="rId1"/>
  <headerFooter alignWithMargins="0">
    <oddHeader>&amp;C&amp;"ＭＳ 明朝,標準"&amp;20水　産　業</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68"/>
  <sheetViews>
    <sheetView zoomScaleNormal="100" workbookViewId="0">
      <selection sqref="A1:E1"/>
    </sheetView>
  </sheetViews>
  <sheetFormatPr defaultRowHeight="13.5"/>
  <cols>
    <col min="1" max="1" width="2.375" style="261" customWidth="1"/>
    <col min="2" max="2" width="3.375" style="261" customWidth="1"/>
    <col min="3" max="3" width="17.875" style="261" customWidth="1"/>
    <col min="4" max="4" width="2.5" style="261" customWidth="1"/>
    <col min="5" max="9" width="10.625" style="261" customWidth="1"/>
    <col min="10" max="234" width="9" style="261"/>
    <col min="235" max="235" width="2.375" style="261" customWidth="1"/>
    <col min="236" max="236" width="3.375" style="261" customWidth="1"/>
    <col min="237" max="237" width="17.875" style="261" customWidth="1"/>
    <col min="238" max="238" width="2.5" style="261" customWidth="1"/>
    <col min="239" max="243" width="10.625" style="261" customWidth="1"/>
    <col min="244" max="244" width="2" style="261" customWidth="1"/>
    <col min="245" max="16384" width="9" style="261"/>
  </cols>
  <sheetData>
    <row r="1" spans="1:9">
      <c r="A1" s="234" t="s">
        <v>785</v>
      </c>
      <c r="C1" s="234"/>
    </row>
    <row r="2" spans="1:9" ht="14.25" thickBot="1">
      <c r="I2" s="649" t="s">
        <v>786</v>
      </c>
    </row>
    <row r="3" spans="1:9" ht="19.5" customHeight="1">
      <c r="A3" s="669"/>
      <c r="B3" s="1205" t="s">
        <v>1944</v>
      </c>
      <c r="C3" s="1205"/>
      <c r="D3" s="670"/>
      <c r="E3" s="671" t="s">
        <v>716</v>
      </c>
      <c r="F3" s="671" t="s">
        <v>717</v>
      </c>
      <c r="G3" s="671" t="s">
        <v>718</v>
      </c>
      <c r="H3" s="671" t="s">
        <v>860</v>
      </c>
      <c r="I3" s="671" t="s">
        <v>1943</v>
      </c>
    </row>
    <row r="4" spans="1:9" ht="12.95" customHeight="1">
      <c r="A4" s="650"/>
      <c r="B4" s="1206" t="s">
        <v>1945</v>
      </c>
      <c r="C4" s="1206"/>
      <c r="D4" s="651"/>
      <c r="E4" s="658" t="s">
        <v>787</v>
      </c>
      <c r="F4" s="656" t="s">
        <v>787</v>
      </c>
      <c r="G4" s="656" t="s">
        <v>787</v>
      </c>
      <c r="H4" s="1201" t="s">
        <v>1901</v>
      </c>
      <c r="I4" s="1201"/>
    </row>
    <row r="5" spans="1:9" ht="12.95" customHeight="1">
      <c r="A5" s="652"/>
      <c r="B5" s="1207" t="s">
        <v>1946</v>
      </c>
      <c r="C5" s="1207"/>
      <c r="D5" s="653"/>
      <c r="E5" s="659" t="s">
        <v>787</v>
      </c>
      <c r="F5" s="657" t="s">
        <v>787</v>
      </c>
      <c r="G5" s="657" t="s">
        <v>787</v>
      </c>
      <c r="H5" s="1202"/>
      <c r="I5" s="1203"/>
    </row>
    <row r="6" spans="1:9" ht="12.95" customHeight="1">
      <c r="A6" s="652"/>
      <c r="B6" s="668"/>
      <c r="C6" s="668" t="s">
        <v>788</v>
      </c>
      <c r="D6" s="653"/>
      <c r="E6" s="659" t="s">
        <v>177</v>
      </c>
      <c r="F6" s="657" t="s">
        <v>177</v>
      </c>
      <c r="G6" s="657" t="s">
        <v>177</v>
      </c>
      <c r="H6" s="1202"/>
      <c r="I6" s="1203"/>
    </row>
    <row r="7" spans="1:9" ht="12.95" customHeight="1">
      <c r="A7" s="652"/>
      <c r="B7" s="668"/>
      <c r="C7" s="668" t="s">
        <v>789</v>
      </c>
      <c r="D7" s="653"/>
      <c r="E7" s="659" t="s">
        <v>177</v>
      </c>
      <c r="F7" s="657" t="s">
        <v>177</v>
      </c>
      <c r="G7" s="657" t="s">
        <v>787</v>
      </c>
      <c r="H7" s="1202"/>
      <c r="I7" s="1203"/>
    </row>
    <row r="8" spans="1:9" ht="12.95" customHeight="1">
      <c r="A8" s="652"/>
      <c r="B8" s="668"/>
      <c r="C8" s="668" t="s">
        <v>790</v>
      </c>
      <c r="D8" s="653"/>
      <c r="E8" s="659" t="s">
        <v>787</v>
      </c>
      <c r="F8" s="657" t="s">
        <v>787</v>
      </c>
      <c r="G8" s="657" t="s">
        <v>787</v>
      </c>
      <c r="H8" s="1202"/>
      <c r="I8" s="1203"/>
    </row>
    <row r="9" spans="1:9" ht="12.95" customHeight="1">
      <c r="A9" s="652"/>
      <c r="B9" s="668"/>
      <c r="C9" s="668" t="s">
        <v>791</v>
      </c>
      <c r="D9" s="653"/>
      <c r="E9" s="659" t="s">
        <v>177</v>
      </c>
      <c r="F9" s="657" t="s">
        <v>177</v>
      </c>
      <c r="G9" s="657" t="s">
        <v>787</v>
      </c>
      <c r="H9" s="1202"/>
      <c r="I9" s="1203"/>
    </row>
    <row r="10" spans="1:9" ht="12.95" customHeight="1">
      <c r="A10" s="652"/>
      <c r="B10" s="668"/>
      <c r="C10" s="668" t="s">
        <v>792</v>
      </c>
      <c r="D10" s="653"/>
      <c r="E10" s="659" t="s">
        <v>787</v>
      </c>
      <c r="F10" s="657" t="s">
        <v>787</v>
      </c>
      <c r="G10" s="657" t="s">
        <v>787</v>
      </c>
      <c r="H10" s="1202"/>
      <c r="I10" s="1203"/>
    </row>
    <row r="11" spans="1:9" ht="12.95" customHeight="1">
      <c r="A11" s="652"/>
      <c r="B11" s="668"/>
      <c r="C11" s="668"/>
      <c r="D11" s="653"/>
      <c r="E11" s="659"/>
      <c r="F11" s="657"/>
      <c r="G11" s="657"/>
      <c r="H11" s="1202"/>
      <c r="I11" s="1203"/>
    </row>
    <row r="12" spans="1:9" ht="12.95" customHeight="1">
      <c r="A12" s="652"/>
      <c r="B12" s="668"/>
      <c r="C12" s="668" t="s">
        <v>793</v>
      </c>
      <c r="D12" s="653"/>
      <c r="E12" s="659" t="s">
        <v>787</v>
      </c>
      <c r="F12" s="657" t="s">
        <v>787</v>
      </c>
      <c r="G12" s="657" t="s">
        <v>787</v>
      </c>
      <c r="H12" s="1202"/>
      <c r="I12" s="1203"/>
    </row>
    <row r="13" spans="1:9" ht="12.95" customHeight="1">
      <c r="A13" s="652"/>
      <c r="B13" s="668"/>
      <c r="C13" s="668" t="s">
        <v>794</v>
      </c>
      <c r="D13" s="653"/>
      <c r="E13" s="659" t="s">
        <v>787</v>
      </c>
      <c r="F13" s="657" t="s">
        <v>787</v>
      </c>
      <c r="G13" s="657" t="s">
        <v>787</v>
      </c>
      <c r="H13" s="1202"/>
      <c r="I13" s="1203"/>
    </row>
    <row r="14" spans="1:9" ht="12.95" customHeight="1">
      <c r="A14" s="652"/>
      <c r="B14" s="668"/>
      <c r="C14" s="668" t="s">
        <v>795</v>
      </c>
      <c r="D14" s="653"/>
      <c r="E14" s="659" t="s">
        <v>787</v>
      </c>
      <c r="F14" s="657" t="s">
        <v>787</v>
      </c>
      <c r="G14" s="657" t="s">
        <v>787</v>
      </c>
      <c r="H14" s="1202"/>
      <c r="I14" s="1203"/>
    </row>
    <row r="15" spans="1:9" ht="12.95" customHeight="1">
      <c r="A15" s="652"/>
      <c r="B15" s="668"/>
      <c r="C15" s="668" t="s">
        <v>796</v>
      </c>
      <c r="D15" s="653"/>
      <c r="E15" s="659" t="s">
        <v>177</v>
      </c>
      <c r="F15" s="657" t="s">
        <v>177</v>
      </c>
      <c r="G15" s="657" t="s">
        <v>177</v>
      </c>
      <c r="H15" s="1202"/>
      <c r="I15" s="1203"/>
    </row>
    <row r="16" spans="1:9" ht="12.95" customHeight="1">
      <c r="A16" s="652"/>
      <c r="B16" s="668"/>
      <c r="C16" s="668" t="s">
        <v>797</v>
      </c>
      <c r="D16" s="653"/>
      <c r="E16" s="659" t="s">
        <v>725</v>
      </c>
      <c r="F16" s="657" t="s">
        <v>725</v>
      </c>
      <c r="G16" s="657" t="s">
        <v>725</v>
      </c>
      <c r="H16" s="1202"/>
      <c r="I16" s="1203"/>
    </row>
    <row r="17" spans="1:9" ht="12.95" customHeight="1">
      <c r="A17" s="652"/>
      <c r="B17" s="668"/>
      <c r="C17" s="668"/>
      <c r="D17" s="653"/>
      <c r="E17" s="659"/>
      <c r="F17" s="657"/>
      <c r="G17" s="657"/>
      <c r="H17" s="1202"/>
      <c r="I17" s="1203"/>
    </row>
    <row r="18" spans="1:9" ht="12.95" customHeight="1">
      <c r="A18" s="652"/>
      <c r="B18" s="668"/>
      <c r="C18" s="668" t="s">
        <v>798</v>
      </c>
      <c r="D18" s="653"/>
      <c r="E18" s="659" t="s">
        <v>177</v>
      </c>
      <c r="F18" s="657" t="s">
        <v>787</v>
      </c>
      <c r="G18" s="657" t="s">
        <v>787</v>
      </c>
      <c r="H18" s="1202"/>
      <c r="I18" s="1203"/>
    </row>
    <row r="19" spans="1:9" ht="12.95" customHeight="1">
      <c r="A19" s="652"/>
      <c r="B19" s="668"/>
      <c r="C19" s="668" t="s">
        <v>799</v>
      </c>
      <c r="D19" s="653"/>
      <c r="E19" s="659" t="s">
        <v>725</v>
      </c>
      <c r="F19" s="657" t="s">
        <v>725</v>
      </c>
      <c r="G19" s="657" t="s">
        <v>725</v>
      </c>
      <c r="H19" s="1202"/>
      <c r="I19" s="1203"/>
    </row>
    <row r="20" spans="1:9" ht="12.95" customHeight="1">
      <c r="A20" s="652"/>
      <c r="B20" s="668"/>
      <c r="C20" s="668" t="s">
        <v>800</v>
      </c>
      <c r="D20" s="653"/>
      <c r="E20" s="659" t="s">
        <v>725</v>
      </c>
      <c r="F20" s="657" t="s">
        <v>725</v>
      </c>
      <c r="G20" s="657" t="s">
        <v>725</v>
      </c>
      <c r="H20" s="1202"/>
      <c r="I20" s="1203"/>
    </row>
    <row r="21" spans="1:9" ht="12.95" customHeight="1">
      <c r="A21" s="652"/>
      <c r="B21" s="668"/>
      <c r="C21" s="668" t="s">
        <v>801</v>
      </c>
      <c r="D21" s="653"/>
      <c r="E21" s="659" t="s">
        <v>725</v>
      </c>
      <c r="F21" s="657" t="s">
        <v>725</v>
      </c>
      <c r="G21" s="657" t="s">
        <v>725</v>
      </c>
      <c r="H21" s="1202"/>
      <c r="I21" s="1203"/>
    </row>
    <row r="22" spans="1:9" ht="12.95" customHeight="1">
      <c r="A22" s="652"/>
      <c r="B22" s="668"/>
      <c r="C22" s="668" t="s">
        <v>802</v>
      </c>
      <c r="D22" s="653"/>
      <c r="E22" s="659" t="s">
        <v>177</v>
      </c>
      <c r="F22" s="657" t="s">
        <v>177</v>
      </c>
      <c r="G22" s="657" t="s">
        <v>177</v>
      </c>
      <c r="H22" s="1202"/>
      <c r="I22" s="1203"/>
    </row>
    <row r="23" spans="1:9" ht="12.95" customHeight="1">
      <c r="A23" s="652"/>
      <c r="B23" s="668"/>
      <c r="C23" s="668"/>
      <c r="D23" s="653"/>
      <c r="E23" s="659"/>
      <c r="F23" s="657"/>
      <c r="G23" s="657"/>
      <c r="H23" s="1202"/>
      <c r="I23" s="1203"/>
    </row>
    <row r="24" spans="1:9" ht="12.95" customHeight="1">
      <c r="A24" s="652"/>
      <c r="B24" s="668"/>
      <c r="C24" s="668" t="s">
        <v>803</v>
      </c>
      <c r="D24" s="653"/>
      <c r="E24" s="659" t="s">
        <v>725</v>
      </c>
      <c r="F24" s="657" t="s">
        <v>725</v>
      </c>
      <c r="G24" s="657" t="s">
        <v>725</v>
      </c>
      <c r="H24" s="1202"/>
      <c r="I24" s="1203"/>
    </row>
    <row r="25" spans="1:9" ht="12.95" customHeight="1">
      <c r="A25" s="652"/>
      <c r="B25" s="668"/>
      <c r="C25" s="668" t="s">
        <v>804</v>
      </c>
      <c r="D25" s="653"/>
      <c r="E25" s="659" t="s">
        <v>787</v>
      </c>
      <c r="F25" s="657" t="s">
        <v>787</v>
      </c>
      <c r="G25" s="657" t="s">
        <v>787</v>
      </c>
      <c r="H25" s="1202"/>
      <c r="I25" s="1203"/>
    </row>
    <row r="26" spans="1:9" ht="12.95" customHeight="1">
      <c r="A26" s="652"/>
      <c r="B26" s="668"/>
      <c r="C26" s="668" t="s">
        <v>805</v>
      </c>
      <c r="D26" s="653"/>
      <c r="E26" s="659" t="s">
        <v>725</v>
      </c>
      <c r="F26" s="657" t="s">
        <v>725</v>
      </c>
      <c r="G26" s="657" t="s">
        <v>725</v>
      </c>
      <c r="H26" s="1202"/>
      <c r="I26" s="1203"/>
    </row>
    <row r="27" spans="1:9" ht="12.95" customHeight="1">
      <c r="A27" s="652"/>
      <c r="B27" s="668"/>
      <c r="C27" s="668" t="s">
        <v>806</v>
      </c>
      <c r="D27" s="653"/>
      <c r="E27" s="659" t="s">
        <v>177</v>
      </c>
      <c r="F27" s="657" t="s">
        <v>177</v>
      </c>
      <c r="G27" s="657" t="s">
        <v>177</v>
      </c>
      <c r="H27" s="1202"/>
      <c r="I27" s="1203"/>
    </row>
    <row r="28" spans="1:9" ht="12.95" customHeight="1">
      <c r="A28" s="652"/>
      <c r="B28" s="668"/>
      <c r="C28" s="668" t="s">
        <v>807</v>
      </c>
      <c r="D28" s="653"/>
      <c r="E28" s="659" t="s">
        <v>787</v>
      </c>
      <c r="F28" s="657" t="s">
        <v>787</v>
      </c>
      <c r="G28" s="657" t="s">
        <v>787</v>
      </c>
      <c r="H28" s="1202"/>
      <c r="I28" s="1203"/>
    </row>
    <row r="29" spans="1:9" ht="12.95" customHeight="1">
      <c r="A29" s="652"/>
      <c r="B29" s="668"/>
      <c r="C29" s="668"/>
      <c r="D29" s="653"/>
      <c r="E29" s="659"/>
      <c r="F29" s="657"/>
      <c r="G29" s="657"/>
      <c r="H29" s="1202"/>
      <c r="I29" s="1203"/>
    </row>
    <row r="30" spans="1:9" ht="12.95" customHeight="1">
      <c r="A30" s="652"/>
      <c r="B30" s="668"/>
      <c r="C30" s="668" t="s">
        <v>808</v>
      </c>
      <c r="D30" s="653"/>
      <c r="E30" s="659" t="s">
        <v>787</v>
      </c>
      <c r="F30" s="657" t="s">
        <v>787</v>
      </c>
      <c r="G30" s="657" t="s">
        <v>787</v>
      </c>
      <c r="H30" s="1202"/>
      <c r="I30" s="1203"/>
    </row>
    <row r="31" spans="1:9" ht="12.95" customHeight="1">
      <c r="A31" s="652"/>
      <c r="B31" s="668"/>
      <c r="C31" s="668" t="s">
        <v>809</v>
      </c>
      <c r="D31" s="653"/>
      <c r="E31" s="659" t="s">
        <v>725</v>
      </c>
      <c r="F31" s="657" t="s">
        <v>725</v>
      </c>
      <c r="G31" s="657" t="s">
        <v>725</v>
      </c>
      <c r="H31" s="1202"/>
      <c r="I31" s="1203"/>
    </row>
    <row r="32" spans="1:9" ht="12.95" customHeight="1">
      <c r="A32" s="652"/>
      <c r="B32" s="668"/>
      <c r="C32" s="668" t="s">
        <v>810</v>
      </c>
      <c r="D32" s="653"/>
      <c r="E32" s="659" t="s">
        <v>787</v>
      </c>
      <c r="F32" s="657" t="s">
        <v>787</v>
      </c>
      <c r="G32" s="657" t="s">
        <v>787</v>
      </c>
      <c r="H32" s="1202"/>
      <c r="I32" s="1203"/>
    </row>
    <row r="33" spans="1:9" ht="12.95" customHeight="1">
      <c r="A33" s="652"/>
      <c r="B33" s="668"/>
      <c r="C33" s="668" t="s">
        <v>811</v>
      </c>
      <c r="D33" s="653"/>
      <c r="E33" s="659" t="s">
        <v>787</v>
      </c>
      <c r="F33" s="657" t="s">
        <v>787</v>
      </c>
      <c r="G33" s="657" t="s">
        <v>787</v>
      </c>
      <c r="H33" s="1202"/>
      <c r="I33" s="1203"/>
    </row>
    <row r="34" spans="1:9" ht="12.95" customHeight="1">
      <c r="A34" s="652"/>
      <c r="B34" s="668"/>
      <c r="C34" s="668" t="s">
        <v>812</v>
      </c>
      <c r="D34" s="653"/>
      <c r="E34" s="659" t="s">
        <v>787</v>
      </c>
      <c r="F34" s="657" t="s">
        <v>787</v>
      </c>
      <c r="G34" s="657" t="s">
        <v>787</v>
      </c>
      <c r="H34" s="1202"/>
      <c r="I34" s="1203"/>
    </row>
    <row r="35" spans="1:9" ht="12.95" customHeight="1">
      <c r="A35" s="652"/>
      <c r="B35" s="668"/>
      <c r="C35" s="668"/>
      <c r="D35" s="653"/>
      <c r="E35" s="659"/>
      <c r="F35" s="657"/>
      <c r="G35" s="657"/>
      <c r="H35" s="1202"/>
      <c r="I35" s="1203"/>
    </row>
    <row r="36" spans="1:9" ht="12.95" customHeight="1">
      <c r="A36" s="652"/>
      <c r="B36" s="1207" t="s">
        <v>1947</v>
      </c>
      <c r="C36" s="1207"/>
      <c r="D36" s="653"/>
      <c r="E36" s="659" t="s">
        <v>177</v>
      </c>
      <c r="F36" s="657" t="s">
        <v>177</v>
      </c>
      <c r="G36" s="657" t="s">
        <v>177</v>
      </c>
      <c r="H36" s="1202"/>
      <c r="I36" s="1203"/>
    </row>
    <row r="37" spans="1:9" ht="12.95" customHeight="1">
      <c r="A37" s="652"/>
      <c r="B37" s="668"/>
      <c r="C37" s="668" t="s">
        <v>813</v>
      </c>
      <c r="D37" s="653"/>
      <c r="E37" s="659" t="s">
        <v>177</v>
      </c>
      <c r="F37" s="657" t="s">
        <v>177</v>
      </c>
      <c r="G37" s="657" t="s">
        <v>177</v>
      </c>
      <c r="H37" s="1202"/>
      <c r="I37" s="1203"/>
    </row>
    <row r="38" spans="1:9" ht="12.95" customHeight="1">
      <c r="A38" s="652"/>
      <c r="B38" s="668"/>
      <c r="C38" s="668" t="s">
        <v>814</v>
      </c>
      <c r="D38" s="653"/>
      <c r="E38" s="659" t="s">
        <v>725</v>
      </c>
      <c r="F38" s="657" t="s">
        <v>725</v>
      </c>
      <c r="G38" s="657" t="s">
        <v>725</v>
      </c>
      <c r="H38" s="1202"/>
      <c r="I38" s="1203"/>
    </row>
    <row r="39" spans="1:9" ht="12.95" customHeight="1">
      <c r="A39" s="652"/>
      <c r="B39" s="668"/>
      <c r="C39" s="668" t="s">
        <v>815</v>
      </c>
      <c r="D39" s="653"/>
      <c r="E39" s="659" t="s">
        <v>177</v>
      </c>
      <c r="F39" s="657" t="s">
        <v>177</v>
      </c>
      <c r="G39" s="657" t="s">
        <v>177</v>
      </c>
      <c r="H39" s="1202"/>
      <c r="I39" s="1203"/>
    </row>
    <row r="40" spans="1:9" ht="12.95" customHeight="1">
      <c r="A40" s="652"/>
      <c r="B40" s="668"/>
      <c r="C40" s="668"/>
      <c r="D40" s="653"/>
      <c r="E40" s="659"/>
      <c r="F40" s="657"/>
      <c r="G40" s="657"/>
      <c r="H40" s="1202"/>
      <c r="I40" s="1203"/>
    </row>
    <row r="41" spans="1:9" ht="12.95" customHeight="1">
      <c r="A41" s="652"/>
      <c r="B41" s="1207" t="s">
        <v>816</v>
      </c>
      <c r="C41" s="1207"/>
      <c r="D41" s="653"/>
      <c r="E41" s="659" t="s">
        <v>787</v>
      </c>
      <c r="F41" s="657" t="s">
        <v>787</v>
      </c>
      <c r="G41" s="657" t="s">
        <v>787</v>
      </c>
      <c r="H41" s="1202"/>
      <c r="I41" s="1203"/>
    </row>
    <row r="42" spans="1:9" ht="12.95" customHeight="1">
      <c r="A42" s="652"/>
      <c r="B42" s="668"/>
      <c r="C42" s="668" t="s">
        <v>817</v>
      </c>
      <c r="D42" s="653"/>
      <c r="E42" s="659" t="s">
        <v>787</v>
      </c>
      <c r="F42" s="657" t="s">
        <v>787</v>
      </c>
      <c r="G42" s="657" t="s">
        <v>787</v>
      </c>
      <c r="H42" s="1202"/>
      <c r="I42" s="1203"/>
    </row>
    <row r="43" spans="1:9" ht="12.95" customHeight="1">
      <c r="A43" s="652"/>
      <c r="B43" s="668"/>
      <c r="C43" s="668" t="s">
        <v>818</v>
      </c>
      <c r="D43" s="653"/>
      <c r="E43" s="659" t="s">
        <v>177</v>
      </c>
      <c r="F43" s="657" t="s">
        <v>177</v>
      </c>
      <c r="G43" s="657" t="s">
        <v>787</v>
      </c>
      <c r="H43" s="1202"/>
      <c r="I43" s="1203"/>
    </row>
    <row r="44" spans="1:9" ht="12.95" customHeight="1">
      <c r="A44" s="652"/>
      <c r="B44" s="668"/>
      <c r="C44" s="668"/>
      <c r="D44" s="653"/>
      <c r="E44" s="659"/>
      <c r="F44" s="657"/>
      <c r="G44" s="657"/>
      <c r="H44" s="1202"/>
      <c r="I44" s="1203"/>
    </row>
    <row r="45" spans="1:9" ht="12.95" customHeight="1">
      <c r="A45" s="652"/>
      <c r="B45" s="1207" t="s">
        <v>1948</v>
      </c>
      <c r="C45" s="1207"/>
      <c r="D45" s="653"/>
      <c r="E45" s="659" t="s">
        <v>177</v>
      </c>
      <c r="F45" s="657" t="s">
        <v>177</v>
      </c>
      <c r="G45" s="657" t="s">
        <v>177</v>
      </c>
      <c r="H45" s="1202"/>
      <c r="I45" s="1203"/>
    </row>
    <row r="46" spans="1:9" ht="12.95" customHeight="1">
      <c r="A46" s="652"/>
      <c r="B46" s="668"/>
      <c r="C46" s="668" t="s">
        <v>819</v>
      </c>
      <c r="D46" s="653"/>
      <c r="E46" s="659" t="s">
        <v>177</v>
      </c>
      <c r="F46" s="657" t="s">
        <v>177</v>
      </c>
      <c r="G46" s="657" t="s">
        <v>177</v>
      </c>
      <c r="H46" s="1202"/>
      <c r="I46" s="1203"/>
    </row>
    <row r="47" spans="1:9" ht="12.95" customHeight="1">
      <c r="A47" s="652"/>
      <c r="B47" s="668"/>
      <c r="C47" s="668" t="s">
        <v>820</v>
      </c>
      <c r="D47" s="653"/>
      <c r="E47" s="659" t="s">
        <v>177</v>
      </c>
      <c r="F47" s="657" t="s">
        <v>177</v>
      </c>
      <c r="G47" s="657" t="s">
        <v>177</v>
      </c>
      <c r="H47" s="1202"/>
      <c r="I47" s="1203"/>
    </row>
    <row r="48" spans="1:9" ht="12.95" customHeight="1">
      <c r="A48" s="652"/>
      <c r="B48" s="668"/>
      <c r="C48" s="668" t="s">
        <v>821</v>
      </c>
      <c r="D48" s="653"/>
      <c r="E48" s="659" t="s">
        <v>177</v>
      </c>
      <c r="F48" s="657" t="s">
        <v>177</v>
      </c>
      <c r="G48" s="657" t="s">
        <v>177</v>
      </c>
      <c r="H48" s="1202"/>
      <c r="I48" s="1203"/>
    </row>
    <row r="49" spans="1:9" ht="12.95" customHeight="1">
      <c r="A49" s="652"/>
      <c r="B49" s="668"/>
      <c r="C49" s="668" t="s">
        <v>822</v>
      </c>
      <c r="D49" s="653"/>
      <c r="E49" s="659" t="s">
        <v>177</v>
      </c>
      <c r="F49" s="657" t="s">
        <v>177</v>
      </c>
      <c r="G49" s="657" t="s">
        <v>177</v>
      </c>
      <c r="H49" s="1202"/>
      <c r="I49" s="1203"/>
    </row>
    <row r="50" spans="1:9" ht="12.95" customHeight="1">
      <c r="A50" s="652"/>
      <c r="B50" s="668"/>
      <c r="C50" s="668"/>
      <c r="D50" s="653"/>
      <c r="E50" s="659"/>
      <c r="F50" s="657"/>
      <c r="G50" s="657"/>
      <c r="H50" s="1202"/>
      <c r="I50" s="1203"/>
    </row>
    <row r="51" spans="1:9" ht="12.95" customHeight="1">
      <c r="A51" s="652"/>
      <c r="B51" s="1207" t="s">
        <v>823</v>
      </c>
      <c r="C51" s="1207"/>
      <c r="D51" s="653"/>
      <c r="E51" s="659" t="s">
        <v>177</v>
      </c>
      <c r="F51" s="657" t="s">
        <v>787</v>
      </c>
      <c r="G51" s="657" t="s">
        <v>725</v>
      </c>
      <c r="H51" s="1202"/>
      <c r="I51" s="1203"/>
    </row>
    <row r="52" spans="1:9" ht="12.95" customHeight="1">
      <c r="A52" s="652"/>
      <c r="B52" s="668"/>
      <c r="C52" s="668" t="s">
        <v>824</v>
      </c>
      <c r="D52" s="653"/>
      <c r="E52" s="659" t="s">
        <v>725</v>
      </c>
      <c r="F52" s="657" t="s">
        <v>725</v>
      </c>
      <c r="G52" s="657" t="s">
        <v>725</v>
      </c>
      <c r="H52" s="1202"/>
      <c r="I52" s="1203"/>
    </row>
    <row r="53" spans="1:9" ht="12.95" customHeight="1">
      <c r="A53" s="652"/>
      <c r="B53" s="668"/>
      <c r="C53" s="668" t="s">
        <v>825</v>
      </c>
      <c r="D53" s="653"/>
      <c r="E53" s="659" t="s">
        <v>177</v>
      </c>
      <c r="F53" s="657" t="s">
        <v>787</v>
      </c>
      <c r="G53" s="657" t="s">
        <v>725</v>
      </c>
      <c r="H53" s="1202"/>
      <c r="I53" s="1203"/>
    </row>
    <row r="54" spans="1:9" ht="12.95" customHeight="1">
      <c r="A54" s="652"/>
      <c r="B54" s="668"/>
      <c r="C54" s="668"/>
      <c r="D54" s="653"/>
      <c r="E54" s="659"/>
      <c r="F54" s="657"/>
      <c r="G54" s="657"/>
      <c r="H54" s="1202"/>
      <c r="I54" s="1203"/>
    </row>
    <row r="55" spans="1:9" ht="12.95" customHeight="1">
      <c r="A55" s="652"/>
      <c r="B55" s="1207" t="s">
        <v>826</v>
      </c>
      <c r="C55" s="1207"/>
      <c r="D55" s="653"/>
      <c r="E55" s="659" t="s">
        <v>787</v>
      </c>
      <c r="F55" s="657" t="s">
        <v>787</v>
      </c>
      <c r="G55" s="657" t="s">
        <v>787</v>
      </c>
      <c r="H55" s="1202"/>
      <c r="I55" s="1203"/>
    </row>
    <row r="56" spans="1:9" ht="12.95" customHeight="1">
      <c r="A56" s="652"/>
      <c r="B56" s="668"/>
      <c r="C56" s="668"/>
      <c r="D56" s="653"/>
      <c r="E56" s="659"/>
      <c r="F56" s="657"/>
      <c r="G56" s="657"/>
      <c r="H56" s="1202"/>
      <c r="I56" s="1203"/>
    </row>
    <row r="57" spans="1:9" ht="12.95" customHeight="1">
      <c r="A57" s="652"/>
      <c r="B57" s="1207" t="s">
        <v>827</v>
      </c>
      <c r="C57" s="1207"/>
      <c r="D57" s="653"/>
      <c r="E57" s="659" t="s">
        <v>725</v>
      </c>
      <c r="F57" s="657" t="s">
        <v>725</v>
      </c>
      <c r="G57" s="657" t="s">
        <v>725</v>
      </c>
      <c r="H57" s="1202"/>
      <c r="I57" s="1203"/>
    </row>
    <row r="58" spans="1:9" ht="12.95" customHeight="1">
      <c r="A58" s="652"/>
      <c r="B58" s="668"/>
      <c r="C58" s="668"/>
      <c r="D58" s="653"/>
      <c r="E58" s="659"/>
      <c r="F58" s="657"/>
      <c r="G58" s="657"/>
      <c r="H58" s="1202"/>
      <c r="I58" s="1203"/>
    </row>
    <row r="59" spans="1:9" ht="12.95" customHeight="1">
      <c r="A59" s="652"/>
      <c r="B59" s="1207" t="s">
        <v>828</v>
      </c>
      <c r="C59" s="1207"/>
      <c r="D59" s="653"/>
      <c r="E59" s="659" t="s">
        <v>177</v>
      </c>
      <c r="F59" s="657" t="s">
        <v>787</v>
      </c>
      <c r="G59" s="657" t="s">
        <v>787</v>
      </c>
      <c r="H59" s="1202"/>
      <c r="I59" s="1203"/>
    </row>
    <row r="60" spans="1:9" ht="12.95" customHeight="1">
      <c r="A60" s="652"/>
      <c r="B60" s="668"/>
      <c r="C60" s="668" t="s">
        <v>829</v>
      </c>
      <c r="D60" s="653"/>
      <c r="E60" s="659" t="s">
        <v>725</v>
      </c>
      <c r="F60" s="657" t="s">
        <v>725</v>
      </c>
      <c r="G60" s="657" t="s">
        <v>725</v>
      </c>
      <c r="H60" s="1202"/>
      <c r="I60" s="1203"/>
    </row>
    <row r="61" spans="1:9" ht="12.95" customHeight="1">
      <c r="A61" s="652"/>
      <c r="B61" s="668"/>
      <c r="C61" s="668"/>
      <c r="D61" s="653"/>
      <c r="E61" s="659"/>
      <c r="F61" s="657"/>
      <c r="G61" s="657"/>
      <c r="H61" s="1202"/>
      <c r="I61" s="1203"/>
    </row>
    <row r="62" spans="1:9" ht="12.95" customHeight="1" thickBot="1">
      <c r="A62" s="654"/>
      <c r="B62" s="1196" t="s">
        <v>830</v>
      </c>
      <c r="C62" s="1196"/>
      <c r="D62" s="655"/>
      <c r="E62" s="660" t="s">
        <v>177</v>
      </c>
      <c r="F62" s="641" t="s">
        <v>177</v>
      </c>
      <c r="G62" s="641" t="s">
        <v>177</v>
      </c>
      <c r="H62" s="1204"/>
      <c r="I62" s="1204"/>
    </row>
    <row r="63" spans="1:9" ht="3" customHeight="1">
      <c r="A63" s="234"/>
      <c r="B63" s="234"/>
      <c r="C63" s="234"/>
      <c r="D63" s="234"/>
      <c r="E63" s="234"/>
      <c r="F63" s="234"/>
      <c r="G63" s="234"/>
      <c r="H63" s="234"/>
      <c r="I63" s="234"/>
    </row>
    <row r="64" spans="1:9">
      <c r="A64" s="234"/>
      <c r="B64" s="1197" t="s">
        <v>831</v>
      </c>
      <c r="C64" s="1198"/>
      <c r="D64" s="1198"/>
      <c r="E64" s="1198"/>
      <c r="F64" s="1198"/>
      <c r="G64" s="1199" t="s">
        <v>2058</v>
      </c>
      <c r="H64" s="1200"/>
      <c r="I64" s="1200"/>
    </row>
    <row r="65" spans="1:9">
      <c r="A65" s="234"/>
      <c r="B65" s="263" t="s">
        <v>832</v>
      </c>
      <c r="C65" s="264"/>
      <c r="D65" s="264"/>
      <c r="E65" s="264"/>
      <c r="F65" s="264"/>
      <c r="G65" s="264"/>
      <c r="H65" s="264"/>
      <c r="I65" s="264"/>
    </row>
    <row r="66" spans="1:9">
      <c r="A66" s="234"/>
      <c r="B66" s="263" t="s">
        <v>833</v>
      </c>
      <c r="C66" s="263"/>
      <c r="D66" s="263"/>
      <c r="E66" s="263"/>
      <c r="F66" s="263"/>
      <c r="G66" s="263"/>
      <c r="H66" s="263"/>
      <c r="I66" s="263"/>
    </row>
    <row r="67" spans="1:9">
      <c r="A67" s="234"/>
      <c r="B67" s="263" t="s">
        <v>834</v>
      </c>
      <c r="C67" s="263"/>
      <c r="D67" s="263"/>
      <c r="E67" s="263"/>
      <c r="F67" s="263"/>
      <c r="G67" s="263"/>
      <c r="H67" s="263"/>
      <c r="I67" s="263"/>
    </row>
    <row r="68" spans="1:9">
      <c r="B68" s="262"/>
      <c r="C68" s="262"/>
      <c r="D68" s="262"/>
      <c r="E68" s="262"/>
      <c r="F68" s="262"/>
      <c r="G68" s="262"/>
      <c r="H68" s="262"/>
      <c r="I68" s="262"/>
    </row>
  </sheetData>
  <mergeCells count="14">
    <mergeCell ref="B62:C62"/>
    <mergeCell ref="B64:F64"/>
    <mergeCell ref="G64:I64"/>
    <mergeCell ref="H4:I62"/>
    <mergeCell ref="B3:C3"/>
    <mergeCell ref="B4:C4"/>
    <mergeCell ref="B5:C5"/>
    <mergeCell ref="B36:C36"/>
    <mergeCell ref="B41:C41"/>
    <mergeCell ref="B45:C45"/>
    <mergeCell ref="B51:C51"/>
    <mergeCell ref="B55:C55"/>
    <mergeCell ref="B57:C57"/>
    <mergeCell ref="B59:C59"/>
  </mergeCells>
  <phoneticPr fontId="3"/>
  <pageMargins left="0.98425196850393704" right="0.39370078740157483" top="0.39370078740157483" bottom="0.39370078740157483" header="0.15748031496062992" footer="0.15748031496062992"/>
  <pageSetup paperSize="9" firstPageNumber="25" orientation="portrait" useFirstPageNumber="1"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R17"/>
  <sheetViews>
    <sheetView zoomScaleNormal="100" workbookViewId="0">
      <pane xSplit="2" ySplit="5" topLeftCell="C6" activePane="bottomRight" state="frozen"/>
      <selection sqref="A1:E1"/>
      <selection pane="topRight" sqref="A1:E1"/>
      <selection pane="bottomLeft" sqref="A1:E1"/>
      <selection pane="bottomRight" sqref="A1:E1"/>
    </sheetView>
  </sheetViews>
  <sheetFormatPr defaultRowHeight="13.5"/>
  <cols>
    <col min="1" max="1" width="6.5" style="36" customWidth="1"/>
    <col min="2" max="2" width="10.625" style="37" customWidth="1"/>
    <col min="3" max="9" width="6.625" style="36" customWidth="1"/>
    <col min="10" max="10" width="8.625" style="36" bestFit="1" customWidth="1"/>
    <col min="11" max="12" width="7.625" style="36" bestFit="1" customWidth="1"/>
    <col min="13" max="14" width="9.125" style="36" bestFit="1" customWidth="1"/>
    <col min="15" max="16" width="12.875" style="36" bestFit="1" customWidth="1"/>
    <col min="17" max="17" width="11.75" style="36" bestFit="1" customWidth="1"/>
    <col min="18" max="18" width="10.5" style="36" bestFit="1" customWidth="1"/>
    <col min="19" max="16384" width="9" style="36"/>
  </cols>
  <sheetData>
    <row r="1" spans="1:18" ht="27.95" customHeight="1" thickBot="1">
      <c r="A1" s="1135">
        <v>26</v>
      </c>
      <c r="B1" s="151" t="s">
        <v>2075</v>
      </c>
      <c r="C1" s="41"/>
      <c r="D1" s="41"/>
      <c r="E1" s="41"/>
      <c r="F1" s="41"/>
      <c r="G1" s="41"/>
      <c r="H1" s="41"/>
      <c r="I1" s="41"/>
      <c r="J1" s="41"/>
      <c r="K1" s="41"/>
      <c r="L1" s="41"/>
      <c r="M1" s="1105" t="s">
        <v>835</v>
      </c>
      <c r="N1" s="1043"/>
      <c r="O1" s="1043"/>
      <c r="P1" s="1043"/>
      <c r="Q1" s="1043"/>
      <c r="R1" s="1043"/>
    </row>
    <row r="2" spans="1:18" ht="27.95" customHeight="1">
      <c r="A2" s="1136"/>
      <c r="B2" s="1124" t="s">
        <v>317</v>
      </c>
      <c r="C2" s="1046" t="s">
        <v>836</v>
      </c>
      <c r="D2" s="1102"/>
      <c r="E2" s="1102"/>
      <c r="F2" s="1102"/>
      <c r="G2" s="1102"/>
      <c r="H2" s="1102"/>
      <c r="I2" s="1137"/>
      <c r="J2" s="1046" t="s">
        <v>837</v>
      </c>
      <c r="K2" s="1102"/>
      <c r="L2" s="1102"/>
      <c r="M2" s="1102"/>
      <c r="N2" s="1137"/>
      <c r="O2" s="1102" t="s">
        <v>838</v>
      </c>
      <c r="P2" s="1102"/>
      <c r="Q2" s="1102"/>
      <c r="R2" s="1102"/>
    </row>
    <row r="3" spans="1:18" ht="27.95" customHeight="1">
      <c r="A3" s="1136"/>
      <c r="B3" s="1084"/>
      <c r="C3" s="1085" t="s">
        <v>158</v>
      </c>
      <c r="D3" s="1131" t="s">
        <v>839</v>
      </c>
      <c r="E3" s="1131"/>
      <c r="F3" s="1131"/>
      <c r="G3" s="1131"/>
      <c r="H3" s="1131"/>
      <c r="I3" s="1131"/>
      <c r="J3" s="1121" t="s">
        <v>840</v>
      </c>
      <c r="K3" s="1131"/>
      <c r="L3" s="1122"/>
      <c r="M3" s="1215" t="s">
        <v>841</v>
      </c>
      <c r="N3" s="1216" t="s">
        <v>842</v>
      </c>
      <c r="O3" s="1209" t="s">
        <v>843</v>
      </c>
      <c r="P3" s="1209" t="s">
        <v>844</v>
      </c>
      <c r="Q3" s="1209" t="s">
        <v>845</v>
      </c>
      <c r="R3" s="1212" t="s">
        <v>846</v>
      </c>
    </row>
    <row r="4" spans="1:18" ht="27.95" customHeight="1">
      <c r="A4" s="1136"/>
      <c r="B4" s="1084"/>
      <c r="C4" s="1210"/>
      <c r="D4" s="265" t="s">
        <v>847</v>
      </c>
      <c r="E4" s="265" t="s">
        <v>848</v>
      </c>
      <c r="F4" s="265" t="s">
        <v>849</v>
      </c>
      <c r="G4" s="265" t="s">
        <v>850</v>
      </c>
      <c r="H4" s="265" t="s">
        <v>851</v>
      </c>
      <c r="I4" s="265" t="s">
        <v>852</v>
      </c>
      <c r="J4" s="1085" t="s">
        <v>158</v>
      </c>
      <c r="K4" s="1085" t="s">
        <v>218</v>
      </c>
      <c r="L4" s="1087" t="s">
        <v>219</v>
      </c>
      <c r="M4" s="1210"/>
      <c r="N4" s="1150"/>
      <c r="O4" s="1210"/>
      <c r="P4" s="1210"/>
      <c r="Q4" s="1210"/>
      <c r="R4" s="1213"/>
    </row>
    <row r="5" spans="1:18" ht="27.95" customHeight="1">
      <c r="A5" s="1136"/>
      <c r="B5" s="1127"/>
      <c r="C5" s="1211"/>
      <c r="D5" s="266" t="s">
        <v>853</v>
      </c>
      <c r="E5" s="266" t="s">
        <v>854</v>
      </c>
      <c r="F5" s="266" t="s">
        <v>855</v>
      </c>
      <c r="G5" s="266" t="s">
        <v>856</v>
      </c>
      <c r="H5" s="266" t="s">
        <v>857</v>
      </c>
      <c r="I5" s="266" t="s">
        <v>773</v>
      </c>
      <c r="J5" s="1211"/>
      <c r="K5" s="1211"/>
      <c r="L5" s="1083"/>
      <c r="M5" s="1211"/>
      <c r="N5" s="1217"/>
      <c r="O5" s="1211"/>
      <c r="P5" s="1211"/>
      <c r="Q5" s="1211"/>
      <c r="R5" s="1214"/>
    </row>
    <row r="6" spans="1:18" s="270" customFormat="1" ht="30" customHeight="1">
      <c r="A6" s="1136"/>
      <c r="B6" s="267"/>
      <c r="C6" s="268"/>
      <c r="D6" s="269"/>
      <c r="E6" s="269"/>
      <c r="F6" s="269"/>
      <c r="G6" s="269"/>
      <c r="H6" s="269"/>
      <c r="I6" s="269"/>
      <c r="J6" s="269" t="s">
        <v>858</v>
      </c>
      <c r="K6" s="269" t="s">
        <v>858</v>
      </c>
      <c r="L6" s="269" t="s">
        <v>858</v>
      </c>
      <c r="M6" s="269" t="s">
        <v>858</v>
      </c>
      <c r="N6" s="269" t="s">
        <v>858</v>
      </c>
      <c r="O6" s="269" t="s">
        <v>859</v>
      </c>
      <c r="P6" s="269" t="s">
        <v>859</v>
      </c>
      <c r="Q6" s="269" t="s">
        <v>859</v>
      </c>
      <c r="R6" s="269" t="s">
        <v>859</v>
      </c>
    </row>
    <row r="7" spans="1:18" ht="30" customHeight="1">
      <c r="A7" s="1136"/>
      <c r="B7" s="271" t="s">
        <v>774</v>
      </c>
      <c r="C7" s="642">
        <f t="shared" ref="C7:C16" si="0">IF(SUM(D7:I7)=0,"",SUM(D7:I7))</f>
        <v>372</v>
      </c>
      <c r="D7" s="935">
        <v>154</v>
      </c>
      <c r="E7" s="935">
        <v>184</v>
      </c>
      <c r="F7" s="935">
        <v>12</v>
      </c>
      <c r="G7" s="935">
        <v>19</v>
      </c>
      <c r="H7" s="935">
        <v>2</v>
      </c>
      <c r="I7" s="935">
        <v>1</v>
      </c>
      <c r="J7" s="644">
        <f>IF(SUM(K7:L7)=0,"",SUM(K7:L7))</f>
        <v>5236</v>
      </c>
      <c r="K7" s="901">
        <v>3521</v>
      </c>
      <c r="L7" s="901">
        <v>1715</v>
      </c>
      <c r="M7" s="901">
        <v>4952</v>
      </c>
      <c r="N7" s="901">
        <v>284</v>
      </c>
      <c r="O7" s="644">
        <f>IF(SUM(P7:R7)=0,"",SUM(P7:R7))</f>
        <v>18593664</v>
      </c>
      <c r="P7" s="901">
        <v>16998878</v>
      </c>
      <c r="Q7" s="901">
        <v>938845</v>
      </c>
      <c r="R7" s="901">
        <v>655941</v>
      </c>
    </row>
    <row r="8" spans="1:18" ht="30" customHeight="1">
      <c r="A8" s="1136"/>
      <c r="B8" s="936" t="s">
        <v>2048</v>
      </c>
      <c r="C8" s="642">
        <f t="shared" si="0"/>
        <v>196</v>
      </c>
      <c r="D8" s="935" t="s">
        <v>177</v>
      </c>
      <c r="E8" s="935">
        <v>161</v>
      </c>
      <c r="F8" s="935">
        <v>14</v>
      </c>
      <c r="G8" s="935">
        <v>19</v>
      </c>
      <c r="H8" s="935">
        <v>1</v>
      </c>
      <c r="I8" s="935">
        <v>1</v>
      </c>
      <c r="J8" s="644">
        <f t="shared" ref="J8:J16" si="1">IF(SUM(K8:L8)=0,"",SUM(K8:L8))</f>
        <v>4513</v>
      </c>
      <c r="K8" s="901">
        <v>3109</v>
      </c>
      <c r="L8" s="901">
        <v>1404</v>
      </c>
      <c r="M8" s="901">
        <v>4452</v>
      </c>
      <c r="N8" s="901">
        <v>61</v>
      </c>
      <c r="O8" s="644">
        <f t="shared" ref="O8:O16" si="2">IF(SUM(P8:R8)=0,"",SUM(P8:R8))</f>
        <v>14357921</v>
      </c>
      <c r="P8" s="901">
        <v>12930574</v>
      </c>
      <c r="Q8" s="901">
        <v>774967</v>
      </c>
      <c r="R8" s="901">
        <v>652380</v>
      </c>
    </row>
    <row r="9" spans="1:18" ht="30" customHeight="1">
      <c r="A9" s="1136"/>
      <c r="B9" s="936" t="s">
        <v>702</v>
      </c>
      <c r="C9" s="642">
        <f t="shared" si="0"/>
        <v>185</v>
      </c>
      <c r="D9" s="935" t="s">
        <v>177</v>
      </c>
      <c r="E9" s="935">
        <v>151</v>
      </c>
      <c r="F9" s="935">
        <v>15</v>
      </c>
      <c r="G9" s="935">
        <v>18</v>
      </c>
      <c r="H9" s="935">
        <v>1</v>
      </c>
      <c r="I9" s="935" t="s">
        <v>177</v>
      </c>
      <c r="J9" s="644">
        <f t="shared" si="1"/>
        <v>4367</v>
      </c>
      <c r="K9" s="901">
        <v>2983</v>
      </c>
      <c r="L9" s="901">
        <v>1384</v>
      </c>
      <c r="M9" s="901">
        <v>4318</v>
      </c>
      <c r="N9" s="901">
        <v>49</v>
      </c>
      <c r="O9" s="644">
        <f t="shared" si="2"/>
        <v>16177996</v>
      </c>
      <c r="P9" s="901">
        <v>14781568</v>
      </c>
      <c r="Q9" s="901">
        <v>856133</v>
      </c>
      <c r="R9" s="901">
        <v>540295</v>
      </c>
    </row>
    <row r="10" spans="1:18" ht="30" customHeight="1">
      <c r="A10" s="1136"/>
      <c r="B10" s="938" t="s">
        <v>330</v>
      </c>
      <c r="C10" s="642">
        <f t="shared" si="0"/>
        <v>323</v>
      </c>
      <c r="D10" s="273">
        <v>148</v>
      </c>
      <c r="E10" s="935">
        <v>144</v>
      </c>
      <c r="F10" s="935">
        <v>14</v>
      </c>
      <c r="G10" s="935">
        <v>16</v>
      </c>
      <c r="H10" s="935">
        <v>1</v>
      </c>
      <c r="I10" s="935" t="s">
        <v>177</v>
      </c>
      <c r="J10" s="644">
        <f t="shared" si="1"/>
        <v>3997</v>
      </c>
      <c r="K10" s="901">
        <v>2698</v>
      </c>
      <c r="L10" s="901">
        <v>1299</v>
      </c>
      <c r="M10" s="901">
        <v>3802</v>
      </c>
      <c r="N10" s="901">
        <v>218</v>
      </c>
      <c r="O10" s="644">
        <f t="shared" si="2"/>
        <v>13184515</v>
      </c>
      <c r="P10" s="901">
        <v>11783887</v>
      </c>
      <c r="Q10" s="901">
        <v>973525</v>
      </c>
      <c r="R10" s="901">
        <v>427103</v>
      </c>
    </row>
    <row r="11" spans="1:18" ht="30" customHeight="1">
      <c r="A11" s="1136"/>
      <c r="B11" s="938" t="s">
        <v>331</v>
      </c>
      <c r="C11" s="642">
        <f t="shared" si="0"/>
        <v>179</v>
      </c>
      <c r="D11" s="935" t="s">
        <v>177</v>
      </c>
      <c r="E11" s="935">
        <v>146</v>
      </c>
      <c r="F11" s="935">
        <v>15</v>
      </c>
      <c r="G11" s="935">
        <v>16</v>
      </c>
      <c r="H11" s="935">
        <v>2</v>
      </c>
      <c r="I11" s="935" t="s">
        <v>177</v>
      </c>
      <c r="J11" s="644">
        <f t="shared" si="1"/>
        <v>3982</v>
      </c>
      <c r="K11" s="901">
        <v>2732</v>
      </c>
      <c r="L11" s="901">
        <v>1250</v>
      </c>
      <c r="M11" s="901">
        <v>3947</v>
      </c>
      <c r="N11" s="901">
        <v>35</v>
      </c>
      <c r="O11" s="644">
        <f t="shared" si="2"/>
        <v>15042999</v>
      </c>
      <c r="P11" s="901">
        <v>12958643</v>
      </c>
      <c r="Q11" s="901">
        <v>1019412</v>
      </c>
      <c r="R11" s="901">
        <v>1064944</v>
      </c>
    </row>
    <row r="12" spans="1:18" ht="30" customHeight="1">
      <c r="A12" s="1136"/>
      <c r="B12" s="936" t="s">
        <v>332</v>
      </c>
      <c r="C12" s="642">
        <f t="shared" si="0"/>
        <v>170</v>
      </c>
      <c r="D12" s="935" t="s">
        <v>177</v>
      </c>
      <c r="E12" s="935">
        <v>137</v>
      </c>
      <c r="F12" s="935">
        <v>12</v>
      </c>
      <c r="G12" s="935">
        <v>19</v>
      </c>
      <c r="H12" s="935">
        <v>2</v>
      </c>
      <c r="I12" s="935" t="s">
        <v>177</v>
      </c>
      <c r="J12" s="644">
        <f t="shared" si="1"/>
        <v>4175</v>
      </c>
      <c r="K12" s="901">
        <v>2800</v>
      </c>
      <c r="L12" s="901">
        <v>1375</v>
      </c>
      <c r="M12" s="901">
        <v>4139</v>
      </c>
      <c r="N12" s="901">
        <v>36</v>
      </c>
      <c r="O12" s="644">
        <f t="shared" si="2"/>
        <v>16405603</v>
      </c>
      <c r="P12" s="901">
        <v>14249197</v>
      </c>
      <c r="Q12" s="901">
        <v>929726</v>
      </c>
      <c r="R12" s="901">
        <v>1226680</v>
      </c>
    </row>
    <row r="13" spans="1:18" ht="30" customHeight="1">
      <c r="A13" s="1136"/>
      <c r="B13" s="936" t="s">
        <v>165</v>
      </c>
      <c r="C13" s="642">
        <f t="shared" si="0"/>
        <v>135</v>
      </c>
      <c r="D13" s="935" t="s">
        <v>177</v>
      </c>
      <c r="E13" s="935">
        <v>106</v>
      </c>
      <c r="F13" s="935">
        <v>14</v>
      </c>
      <c r="G13" s="935">
        <v>13</v>
      </c>
      <c r="H13" s="935">
        <v>2</v>
      </c>
      <c r="I13" s="935" t="s">
        <v>177</v>
      </c>
      <c r="J13" s="644">
        <f t="shared" si="1"/>
        <v>3598</v>
      </c>
      <c r="K13" s="901">
        <v>2660</v>
      </c>
      <c r="L13" s="901">
        <v>938</v>
      </c>
      <c r="M13" s="901">
        <v>3605</v>
      </c>
      <c r="N13" s="901">
        <v>16</v>
      </c>
      <c r="O13" s="644">
        <f t="shared" si="2"/>
        <v>14505291</v>
      </c>
      <c r="P13" s="901">
        <v>13147808</v>
      </c>
      <c r="Q13" s="901">
        <v>709030</v>
      </c>
      <c r="R13" s="901">
        <v>648453</v>
      </c>
    </row>
    <row r="14" spans="1:18" ht="30" customHeight="1">
      <c r="A14" s="1136"/>
      <c r="B14" s="936" t="s">
        <v>166</v>
      </c>
      <c r="C14" s="642">
        <f t="shared" si="0"/>
        <v>129</v>
      </c>
      <c r="D14" s="935" t="s">
        <v>177</v>
      </c>
      <c r="E14" s="935">
        <v>101</v>
      </c>
      <c r="F14" s="935">
        <v>13</v>
      </c>
      <c r="G14" s="935">
        <v>13</v>
      </c>
      <c r="H14" s="935">
        <v>2</v>
      </c>
      <c r="I14" s="935" t="s">
        <v>177</v>
      </c>
      <c r="J14" s="644">
        <f t="shared" si="1"/>
        <v>3498</v>
      </c>
      <c r="K14" s="901">
        <v>2530</v>
      </c>
      <c r="L14" s="901">
        <v>968</v>
      </c>
      <c r="M14" s="901">
        <v>3503</v>
      </c>
      <c r="N14" s="901">
        <v>15</v>
      </c>
      <c r="O14" s="644">
        <f t="shared" si="2"/>
        <v>15416798</v>
      </c>
      <c r="P14" s="901">
        <v>13118421</v>
      </c>
      <c r="Q14" s="901">
        <v>609265</v>
      </c>
      <c r="R14" s="901">
        <v>1689112</v>
      </c>
    </row>
    <row r="15" spans="1:18" ht="30" customHeight="1">
      <c r="A15" s="1136"/>
      <c r="B15" s="936" t="s">
        <v>860</v>
      </c>
      <c r="C15" s="642">
        <f t="shared" si="0"/>
        <v>129</v>
      </c>
      <c r="D15" s="935" t="s">
        <v>177</v>
      </c>
      <c r="E15" s="935">
        <v>99</v>
      </c>
      <c r="F15" s="935">
        <v>14</v>
      </c>
      <c r="G15" s="935">
        <v>14</v>
      </c>
      <c r="H15" s="935">
        <v>2</v>
      </c>
      <c r="I15" s="935" t="s">
        <v>177</v>
      </c>
      <c r="J15" s="644">
        <f t="shared" si="1"/>
        <v>3596</v>
      </c>
      <c r="K15" s="901">
        <v>2569</v>
      </c>
      <c r="L15" s="901">
        <v>1027</v>
      </c>
      <c r="M15" s="901">
        <v>3611</v>
      </c>
      <c r="N15" s="901">
        <v>14</v>
      </c>
      <c r="O15" s="644">
        <f t="shared" si="2"/>
        <v>15838662</v>
      </c>
      <c r="P15" s="901">
        <v>13760870</v>
      </c>
      <c r="Q15" s="901">
        <v>665616</v>
      </c>
      <c r="R15" s="901">
        <v>1412176</v>
      </c>
    </row>
    <row r="16" spans="1:18" ht="30" customHeight="1" thickBot="1">
      <c r="A16" s="1136"/>
      <c r="B16" s="937" t="s">
        <v>1884</v>
      </c>
      <c r="C16" s="158">
        <f t="shared" si="0"/>
        <v>125</v>
      </c>
      <c r="D16" s="902" t="s">
        <v>177</v>
      </c>
      <c r="E16" s="902">
        <v>96</v>
      </c>
      <c r="F16" s="902">
        <v>11</v>
      </c>
      <c r="G16" s="902">
        <v>16</v>
      </c>
      <c r="H16" s="902">
        <v>2</v>
      </c>
      <c r="I16" s="902" t="s">
        <v>177</v>
      </c>
      <c r="J16" s="51">
        <f t="shared" si="1"/>
        <v>3626</v>
      </c>
      <c r="K16" s="902">
        <v>2569</v>
      </c>
      <c r="L16" s="902">
        <v>1057</v>
      </c>
      <c r="M16" s="902">
        <v>3649</v>
      </c>
      <c r="N16" s="902">
        <v>13</v>
      </c>
      <c r="O16" s="51">
        <f t="shared" si="2"/>
        <v>15047098</v>
      </c>
      <c r="P16" s="902">
        <v>13135237</v>
      </c>
      <c r="Q16" s="902">
        <v>561642</v>
      </c>
      <c r="R16" s="902">
        <v>1350219</v>
      </c>
    </row>
    <row r="17" spans="1:18" ht="44.25" customHeight="1">
      <c r="A17" s="1136"/>
      <c r="B17" s="1208" t="s">
        <v>2067</v>
      </c>
      <c r="C17" s="1164"/>
      <c r="D17" s="1164"/>
      <c r="E17" s="1164"/>
      <c r="F17" s="1164"/>
      <c r="G17" s="1164"/>
      <c r="H17" s="1164"/>
      <c r="I17" s="1164"/>
      <c r="J17" s="1164"/>
      <c r="K17" s="1164"/>
      <c r="L17" s="1164"/>
      <c r="M17" s="1164"/>
      <c r="N17" s="1140" t="s">
        <v>2042</v>
      </c>
      <c r="O17" s="1141"/>
      <c r="P17" s="1141"/>
      <c r="Q17" s="1141"/>
      <c r="R17" s="1141"/>
    </row>
  </sheetData>
  <sheetProtection sheet="1" objects="1" scenarios="1"/>
  <mergeCells count="20">
    <mergeCell ref="A1:A17"/>
    <mergeCell ref="M1:R1"/>
    <mergeCell ref="B2:B5"/>
    <mergeCell ref="C2:I2"/>
    <mergeCell ref="J2:N2"/>
    <mergeCell ref="O2:R2"/>
    <mergeCell ref="C3:C5"/>
    <mergeCell ref="D3:I3"/>
    <mergeCell ref="J3:L3"/>
    <mergeCell ref="M3:M5"/>
    <mergeCell ref="N3:N5"/>
    <mergeCell ref="O3:O5"/>
    <mergeCell ref="N17:R17"/>
    <mergeCell ref="B17:M17"/>
    <mergeCell ref="P3:P5"/>
    <mergeCell ref="Q3:Q5"/>
    <mergeCell ref="R3:R5"/>
    <mergeCell ref="J4:J5"/>
    <mergeCell ref="K4:K5"/>
    <mergeCell ref="L4:L5"/>
  </mergeCells>
  <phoneticPr fontId="3"/>
  <pageMargins left="0.31496062992125984" right="0.47244094488188981" top="1.1811023622047245" bottom="0.78740157480314965" header="0.9055118110236221" footer="0.59055118110236227"/>
  <pageSetup paperSize="9" scale="91" firstPageNumber="26" orientation="landscape" horizontalDpi="1200" verticalDpi="1200" r:id="rId1"/>
  <headerFooter alignWithMargins="0">
    <oddHeader>&amp;C&amp;20製　造　業</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N25"/>
  <sheetViews>
    <sheetView zoomScaleNormal="100" workbookViewId="0">
      <pane xSplit="2" ySplit="4" topLeftCell="C5" activePane="bottomRight" state="frozen"/>
      <selection sqref="A1:E1"/>
      <selection pane="topRight" sqref="A1:E1"/>
      <selection pane="bottomLeft" sqref="A1:E1"/>
      <selection pane="bottomRight" activeCell="B1" sqref="B1"/>
    </sheetView>
  </sheetViews>
  <sheetFormatPr defaultRowHeight="13.5"/>
  <cols>
    <col min="1" max="1" width="6.25" style="36" customWidth="1"/>
    <col min="2" max="2" width="29.625" style="36" customWidth="1"/>
    <col min="3" max="4" width="12.625" style="36" customWidth="1"/>
    <col min="5" max="14" width="14.625" style="36" customWidth="1"/>
    <col min="15" max="16384" width="9" style="36"/>
  </cols>
  <sheetData>
    <row r="1" spans="1:14" ht="24.75" customHeight="1" thickBot="1">
      <c r="A1" s="1135">
        <v>27</v>
      </c>
      <c r="B1" s="41" t="s">
        <v>861</v>
      </c>
      <c r="C1" s="41"/>
      <c r="D1" s="41"/>
      <c r="E1" s="41"/>
      <c r="F1" s="41"/>
      <c r="G1" s="41"/>
      <c r="H1" s="41"/>
      <c r="I1" s="41"/>
      <c r="J1" s="41"/>
      <c r="K1" s="1158" t="s">
        <v>2044</v>
      </c>
      <c r="L1" s="1159"/>
      <c r="M1" s="1159"/>
      <c r="N1" s="1159"/>
    </row>
    <row r="2" spans="1:14" ht="18" customHeight="1">
      <c r="A2" s="1135"/>
      <c r="B2" s="1124" t="s">
        <v>862</v>
      </c>
      <c r="C2" s="1228" t="s">
        <v>524</v>
      </c>
      <c r="D2" s="1228" t="s">
        <v>537</v>
      </c>
      <c r="E2" s="1046" t="s">
        <v>863</v>
      </c>
      <c r="F2" s="1102"/>
      <c r="G2" s="1102"/>
      <c r="H2" s="1137"/>
      <c r="I2" s="1149" t="s">
        <v>864</v>
      </c>
      <c r="J2" s="1218" t="s">
        <v>865</v>
      </c>
      <c r="K2" s="1149" t="s">
        <v>866</v>
      </c>
      <c r="L2" s="1218" t="s">
        <v>867</v>
      </c>
      <c r="M2" s="1218" t="s">
        <v>868</v>
      </c>
      <c r="N2" s="1227" t="s">
        <v>869</v>
      </c>
    </row>
    <row r="3" spans="1:14">
      <c r="A3" s="1135"/>
      <c r="B3" s="1084"/>
      <c r="C3" s="1229"/>
      <c r="D3" s="1229"/>
      <c r="E3" s="1221" t="s">
        <v>870</v>
      </c>
      <c r="F3" s="1223" t="s">
        <v>844</v>
      </c>
      <c r="G3" s="1215" t="s">
        <v>845</v>
      </c>
      <c r="H3" s="1216" t="s">
        <v>871</v>
      </c>
      <c r="I3" s="1150"/>
      <c r="J3" s="1219"/>
      <c r="K3" s="1150"/>
      <c r="L3" s="1219"/>
      <c r="M3" s="1219"/>
      <c r="N3" s="1213"/>
    </row>
    <row r="4" spans="1:14" ht="38.25" customHeight="1">
      <c r="A4" s="1135"/>
      <c r="B4" s="1127"/>
      <c r="C4" s="1222"/>
      <c r="D4" s="1222"/>
      <c r="E4" s="1222"/>
      <c r="F4" s="1224"/>
      <c r="G4" s="1211"/>
      <c r="H4" s="1225"/>
      <c r="I4" s="1217"/>
      <c r="J4" s="1220"/>
      <c r="K4" s="1217"/>
      <c r="L4" s="1220"/>
      <c r="M4" s="1220"/>
      <c r="N4" s="1214"/>
    </row>
    <row r="5" spans="1:14" ht="18" customHeight="1">
      <c r="A5" s="1135"/>
      <c r="B5" s="939"/>
      <c r="C5" s="275"/>
      <c r="D5" s="276" t="s">
        <v>226</v>
      </c>
      <c r="E5" s="276" t="s">
        <v>859</v>
      </c>
      <c r="F5" s="276" t="s">
        <v>859</v>
      </c>
      <c r="G5" s="276" t="s">
        <v>859</v>
      </c>
      <c r="H5" s="276" t="s">
        <v>859</v>
      </c>
      <c r="I5" s="276" t="s">
        <v>859</v>
      </c>
      <c r="J5" s="276" t="s">
        <v>859</v>
      </c>
      <c r="K5" s="276" t="s">
        <v>859</v>
      </c>
      <c r="L5" s="276" t="s">
        <v>859</v>
      </c>
      <c r="M5" s="276" t="s">
        <v>859</v>
      </c>
      <c r="N5" s="276" t="s">
        <v>859</v>
      </c>
    </row>
    <row r="6" spans="1:14" s="129" customFormat="1" ht="31.5" customHeight="1">
      <c r="A6" s="1135"/>
      <c r="B6" s="277" t="s">
        <v>872</v>
      </c>
      <c r="C6" s="957">
        <f>IF(SUM(C7:C24)=0,"",SUM(C7:C24))</f>
        <v>125</v>
      </c>
      <c r="D6" s="954">
        <f>IF(SUM(D7:D24)=0,"",SUM(D7:D24))</f>
        <v>3626</v>
      </c>
      <c r="E6" s="954">
        <f>IF(C6="","",IF(F6="×","×",SUM(F6:H6)))</f>
        <v>15047098</v>
      </c>
      <c r="F6" s="940">
        <v>13135237</v>
      </c>
      <c r="G6" s="940">
        <v>561642</v>
      </c>
      <c r="H6" s="940">
        <v>1350219</v>
      </c>
      <c r="I6" s="948">
        <v>1557653</v>
      </c>
      <c r="J6" s="948">
        <v>9325094</v>
      </c>
      <c r="K6" s="948">
        <v>5341656</v>
      </c>
      <c r="L6" s="941">
        <v>11236594</v>
      </c>
      <c r="M6" s="941">
        <v>4018633</v>
      </c>
      <c r="N6" s="942">
        <f t="shared" ref="N6:N24" si="0">IF(C6="","",IFERROR(E6/D6,"×"))</f>
        <v>4149.7788196359625</v>
      </c>
    </row>
    <row r="7" spans="1:14" ht="31.5" customHeight="1">
      <c r="A7" s="1135"/>
      <c r="B7" s="188" t="s">
        <v>873</v>
      </c>
      <c r="C7" s="943">
        <v>5</v>
      </c>
      <c r="D7" s="944">
        <v>286</v>
      </c>
      <c r="E7" s="955">
        <f t="shared" ref="E7:E24" si="1">IF(C7="","",IF(F7="×","×",SUM(F7:H7)))</f>
        <v>1041475</v>
      </c>
      <c r="F7" s="944">
        <v>1035336</v>
      </c>
      <c r="G7" s="944">
        <v>6139</v>
      </c>
      <c r="H7" s="183" t="s">
        <v>1949</v>
      </c>
      <c r="I7" s="944">
        <v>94086</v>
      </c>
      <c r="J7" s="183">
        <v>718732</v>
      </c>
      <c r="K7" s="183">
        <v>300140</v>
      </c>
      <c r="L7" s="183">
        <v>999195</v>
      </c>
      <c r="M7" s="183">
        <v>261766</v>
      </c>
      <c r="N7" s="945">
        <f t="shared" si="0"/>
        <v>3641.5209790209792</v>
      </c>
    </row>
    <row r="8" spans="1:14" s="129" customFormat="1" ht="31.5" customHeight="1">
      <c r="A8" s="1135"/>
      <c r="B8" s="283" t="s">
        <v>874</v>
      </c>
      <c r="C8" s="950">
        <v>58</v>
      </c>
      <c r="D8" s="949">
        <v>1026</v>
      </c>
      <c r="E8" s="955">
        <f t="shared" si="1"/>
        <v>2754377</v>
      </c>
      <c r="F8" s="944">
        <v>2392674</v>
      </c>
      <c r="G8" s="183">
        <v>240554</v>
      </c>
      <c r="H8" s="944">
        <v>121149</v>
      </c>
      <c r="I8" s="949">
        <v>409482</v>
      </c>
      <c r="J8" s="949">
        <v>1333099</v>
      </c>
      <c r="K8" s="949">
        <v>1316948</v>
      </c>
      <c r="L8" s="183">
        <v>1809854</v>
      </c>
      <c r="M8" s="183">
        <v>904034</v>
      </c>
      <c r="N8" s="945">
        <f t="shared" si="0"/>
        <v>2684.5779727095514</v>
      </c>
    </row>
    <row r="9" spans="1:14" s="129" customFormat="1" ht="31.5" customHeight="1">
      <c r="A9" s="1135"/>
      <c r="B9" s="283" t="s">
        <v>875</v>
      </c>
      <c r="C9" s="950">
        <v>1</v>
      </c>
      <c r="D9" s="949">
        <v>19</v>
      </c>
      <c r="E9" s="955" t="str">
        <f t="shared" si="1"/>
        <v>×</v>
      </c>
      <c r="F9" s="183" t="s">
        <v>1902</v>
      </c>
      <c r="G9" s="183" t="s">
        <v>1902</v>
      </c>
      <c r="H9" s="183" t="s">
        <v>1902</v>
      </c>
      <c r="I9" s="183" t="s">
        <v>1902</v>
      </c>
      <c r="J9" s="183" t="s">
        <v>1902</v>
      </c>
      <c r="K9" s="183" t="s">
        <v>1902</v>
      </c>
      <c r="L9" s="183" t="s">
        <v>1902</v>
      </c>
      <c r="M9" s="183" t="s">
        <v>1902</v>
      </c>
      <c r="N9" s="945" t="str">
        <f t="shared" si="0"/>
        <v>×</v>
      </c>
    </row>
    <row r="10" spans="1:14" s="129" customFormat="1" ht="31.5" customHeight="1">
      <c r="A10" s="1135"/>
      <c r="B10" s="283" t="s">
        <v>876</v>
      </c>
      <c r="C10" s="950">
        <v>6</v>
      </c>
      <c r="D10" s="949">
        <v>95</v>
      </c>
      <c r="E10" s="955">
        <f t="shared" si="1"/>
        <v>86341</v>
      </c>
      <c r="F10" s="949">
        <v>5645</v>
      </c>
      <c r="G10" s="183">
        <v>80696</v>
      </c>
      <c r="H10" s="949" t="s">
        <v>1949</v>
      </c>
      <c r="I10" s="949">
        <v>28883</v>
      </c>
      <c r="J10" s="949">
        <v>22413</v>
      </c>
      <c r="K10" s="949">
        <v>59215</v>
      </c>
      <c r="L10" s="183">
        <v>60525</v>
      </c>
      <c r="M10" s="183">
        <v>39755</v>
      </c>
      <c r="N10" s="945">
        <f t="shared" si="0"/>
        <v>908.85263157894735</v>
      </c>
    </row>
    <row r="11" spans="1:14" s="129" customFormat="1" ht="31.5" customHeight="1">
      <c r="A11" s="1135"/>
      <c r="B11" s="283" t="s">
        <v>877</v>
      </c>
      <c r="C11" s="950">
        <v>6</v>
      </c>
      <c r="D11" s="949">
        <v>452</v>
      </c>
      <c r="E11" s="955">
        <f t="shared" si="1"/>
        <v>2927105</v>
      </c>
      <c r="F11" s="946">
        <v>2467089</v>
      </c>
      <c r="G11" s="183" t="s">
        <v>177</v>
      </c>
      <c r="H11" s="183">
        <v>460016</v>
      </c>
      <c r="I11" s="946">
        <v>238595</v>
      </c>
      <c r="J11" s="946">
        <v>1754099</v>
      </c>
      <c r="K11" s="946">
        <v>1111164</v>
      </c>
      <c r="L11" s="183">
        <v>2662724</v>
      </c>
      <c r="M11" s="183">
        <v>1117443</v>
      </c>
      <c r="N11" s="945">
        <f t="shared" si="0"/>
        <v>6475.896017699115</v>
      </c>
    </row>
    <row r="12" spans="1:14" s="129" customFormat="1" ht="31.5" customHeight="1">
      <c r="A12" s="1135"/>
      <c r="B12" s="283" t="s">
        <v>878</v>
      </c>
      <c r="C12" s="950">
        <v>3</v>
      </c>
      <c r="D12" s="949">
        <v>31</v>
      </c>
      <c r="E12" s="955">
        <f t="shared" si="1"/>
        <v>452925</v>
      </c>
      <c r="F12" s="183">
        <v>358517</v>
      </c>
      <c r="G12" s="183" t="s">
        <v>177</v>
      </c>
      <c r="H12" s="944">
        <v>94408</v>
      </c>
      <c r="I12" s="949">
        <v>18946</v>
      </c>
      <c r="J12" s="949">
        <v>341166</v>
      </c>
      <c r="K12" s="949">
        <v>103004</v>
      </c>
      <c r="L12" s="183" t="s">
        <v>1949</v>
      </c>
      <c r="M12" s="183" t="s">
        <v>1949</v>
      </c>
      <c r="N12" s="945">
        <f t="shared" si="0"/>
        <v>14610.483870967742</v>
      </c>
    </row>
    <row r="13" spans="1:14" s="129" customFormat="1" ht="31.5" customHeight="1">
      <c r="A13" s="1135"/>
      <c r="B13" s="283" t="s">
        <v>879</v>
      </c>
      <c r="C13" s="950">
        <v>3</v>
      </c>
      <c r="D13" s="949">
        <v>25</v>
      </c>
      <c r="E13" s="955">
        <f t="shared" si="1"/>
        <v>54277</v>
      </c>
      <c r="F13" s="944">
        <v>42980</v>
      </c>
      <c r="G13" s="944">
        <v>10697</v>
      </c>
      <c r="H13" s="944">
        <v>600</v>
      </c>
      <c r="I13" s="949">
        <v>9906</v>
      </c>
      <c r="J13" s="949">
        <v>35558</v>
      </c>
      <c r="K13" s="949">
        <v>17253</v>
      </c>
      <c r="L13" s="183" t="s">
        <v>1949</v>
      </c>
      <c r="M13" s="183" t="s">
        <v>1949</v>
      </c>
      <c r="N13" s="945">
        <f t="shared" si="0"/>
        <v>2171.08</v>
      </c>
    </row>
    <row r="14" spans="1:14" s="129" customFormat="1" ht="31.5" customHeight="1">
      <c r="A14" s="1135"/>
      <c r="B14" s="283" t="s">
        <v>880</v>
      </c>
      <c r="C14" s="950">
        <v>2</v>
      </c>
      <c r="D14" s="949">
        <v>441</v>
      </c>
      <c r="E14" s="955" t="str">
        <f t="shared" si="1"/>
        <v>×</v>
      </c>
      <c r="F14" s="183" t="s">
        <v>1902</v>
      </c>
      <c r="G14" s="183" t="s">
        <v>1902</v>
      </c>
      <c r="H14" s="183" t="s">
        <v>1902</v>
      </c>
      <c r="I14" s="183" t="s">
        <v>1902</v>
      </c>
      <c r="J14" s="183" t="s">
        <v>1902</v>
      </c>
      <c r="K14" s="183" t="s">
        <v>1902</v>
      </c>
      <c r="L14" s="183" t="s">
        <v>1902</v>
      </c>
      <c r="M14" s="183" t="s">
        <v>1902</v>
      </c>
      <c r="N14" s="945" t="str">
        <f t="shared" si="0"/>
        <v>×</v>
      </c>
    </row>
    <row r="15" spans="1:14" s="129" customFormat="1" ht="31.5" customHeight="1">
      <c r="A15" s="1135"/>
      <c r="B15" s="283" t="s">
        <v>881</v>
      </c>
      <c r="C15" s="950">
        <v>3</v>
      </c>
      <c r="D15" s="949">
        <v>35</v>
      </c>
      <c r="E15" s="955">
        <f t="shared" si="1"/>
        <v>230803</v>
      </c>
      <c r="F15" s="949">
        <v>170744</v>
      </c>
      <c r="G15" s="183" t="s">
        <v>1949</v>
      </c>
      <c r="H15" s="183">
        <v>60059</v>
      </c>
      <c r="I15" s="949">
        <v>18444</v>
      </c>
      <c r="J15" s="949">
        <v>162502</v>
      </c>
      <c r="K15" s="949">
        <v>62951</v>
      </c>
      <c r="L15" s="183" t="s">
        <v>1949</v>
      </c>
      <c r="M15" s="183" t="s">
        <v>1949</v>
      </c>
      <c r="N15" s="945">
        <f t="shared" si="0"/>
        <v>6594.3714285714286</v>
      </c>
    </row>
    <row r="16" spans="1:14" s="129" customFormat="1" ht="31.5" customHeight="1">
      <c r="A16" s="1135"/>
      <c r="B16" s="283" t="s">
        <v>882</v>
      </c>
      <c r="C16" s="950">
        <v>6</v>
      </c>
      <c r="D16" s="949">
        <v>303</v>
      </c>
      <c r="E16" s="955">
        <f t="shared" si="1"/>
        <v>2966472</v>
      </c>
      <c r="F16" s="946">
        <v>2474812</v>
      </c>
      <c r="G16" s="183">
        <v>58414</v>
      </c>
      <c r="H16" s="944">
        <v>433246</v>
      </c>
      <c r="I16" s="946">
        <v>170763</v>
      </c>
      <c r="J16" s="946">
        <v>2432514</v>
      </c>
      <c r="K16" s="946">
        <v>502830</v>
      </c>
      <c r="L16" s="183">
        <v>2421980</v>
      </c>
      <c r="M16" s="183">
        <v>412844</v>
      </c>
      <c r="N16" s="945">
        <f t="shared" si="0"/>
        <v>9790.3366336633662</v>
      </c>
    </row>
    <row r="17" spans="1:14" s="129" customFormat="1" ht="31.5" customHeight="1">
      <c r="A17" s="1135"/>
      <c r="B17" s="283" t="s">
        <v>883</v>
      </c>
      <c r="C17" s="950">
        <v>14</v>
      </c>
      <c r="D17" s="949">
        <v>285</v>
      </c>
      <c r="E17" s="955">
        <f t="shared" si="1"/>
        <v>1487249</v>
      </c>
      <c r="F17" s="944">
        <v>1412938</v>
      </c>
      <c r="G17" s="944">
        <v>60453</v>
      </c>
      <c r="H17" s="944">
        <v>13858</v>
      </c>
      <c r="I17" s="949">
        <v>123537</v>
      </c>
      <c r="J17" s="949">
        <v>900551</v>
      </c>
      <c r="K17" s="949">
        <v>543087</v>
      </c>
      <c r="L17" s="183">
        <v>1160322</v>
      </c>
      <c r="M17" s="183">
        <v>408229</v>
      </c>
      <c r="N17" s="945">
        <f t="shared" si="0"/>
        <v>5218.4175438596494</v>
      </c>
    </row>
    <row r="18" spans="1:14" s="129" customFormat="1" ht="31.5" customHeight="1">
      <c r="A18" s="1135"/>
      <c r="B18" s="283" t="s">
        <v>884</v>
      </c>
      <c r="C18" s="950">
        <v>4</v>
      </c>
      <c r="D18" s="949">
        <v>69</v>
      </c>
      <c r="E18" s="955">
        <f t="shared" si="1"/>
        <v>172576</v>
      </c>
      <c r="F18" s="183">
        <v>134162</v>
      </c>
      <c r="G18" s="183">
        <v>34909</v>
      </c>
      <c r="H18" s="944">
        <v>3505</v>
      </c>
      <c r="I18" s="949">
        <v>40325</v>
      </c>
      <c r="J18" s="949">
        <v>71078</v>
      </c>
      <c r="K18" s="949">
        <v>93687</v>
      </c>
      <c r="L18" s="183">
        <v>137661</v>
      </c>
      <c r="M18" s="183">
        <v>67674</v>
      </c>
      <c r="N18" s="945">
        <f t="shared" si="0"/>
        <v>2501.1014492753625</v>
      </c>
    </row>
    <row r="19" spans="1:14" s="129" customFormat="1" ht="31.5" customHeight="1">
      <c r="A19" s="1135"/>
      <c r="B19" s="283" t="s">
        <v>885</v>
      </c>
      <c r="C19" s="950">
        <v>2</v>
      </c>
      <c r="D19" s="949">
        <v>63</v>
      </c>
      <c r="E19" s="955" t="str">
        <f t="shared" si="1"/>
        <v>×</v>
      </c>
      <c r="F19" s="183" t="s">
        <v>1902</v>
      </c>
      <c r="G19" s="183" t="s">
        <v>1902</v>
      </c>
      <c r="H19" s="183" t="s">
        <v>1902</v>
      </c>
      <c r="I19" s="183" t="s">
        <v>1902</v>
      </c>
      <c r="J19" s="183" t="s">
        <v>1902</v>
      </c>
      <c r="K19" s="183" t="s">
        <v>1902</v>
      </c>
      <c r="L19" s="183" t="s">
        <v>1902</v>
      </c>
      <c r="M19" s="183" t="s">
        <v>1902</v>
      </c>
      <c r="N19" s="945" t="str">
        <f t="shared" si="0"/>
        <v>×</v>
      </c>
    </row>
    <row r="20" spans="1:14" s="129" customFormat="1" ht="31.5" customHeight="1">
      <c r="A20" s="1135"/>
      <c r="B20" s="283" t="s">
        <v>886</v>
      </c>
      <c r="C20" s="950">
        <v>1</v>
      </c>
      <c r="D20" s="949">
        <v>14</v>
      </c>
      <c r="E20" s="955" t="str">
        <f t="shared" si="1"/>
        <v>×</v>
      </c>
      <c r="F20" s="183" t="s">
        <v>1902</v>
      </c>
      <c r="G20" s="183" t="s">
        <v>1902</v>
      </c>
      <c r="H20" s="183" t="s">
        <v>1902</v>
      </c>
      <c r="I20" s="183" t="s">
        <v>1902</v>
      </c>
      <c r="J20" s="183" t="s">
        <v>1902</v>
      </c>
      <c r="K20" s="183" t="s">
        <v>1902</v>
      </c>
      <c r="L20" s="183" t="s">
        <v>1902</v>
      </c>
      <c r="M20" s="183" t="s">
        <v>1902</v>
      </c>
      <c r="N20" s="945" t="str">
        <f t="shared" si="0"/>
        <v>×</v>
      </c>
    </row>
    <row r="21" spans="1:14" s="129" customFormat="1" ht="31.5" customHeight="1">
      <c r="A21" s="1135"/>
      <c r="B21" s="283" t="s">
        <v>887</v>
      </c>
      <c r="C21" s="950">
        <v>3</v>
      </c>
      <c r="D21" s="949">
        <v>374</v>
      </c>
      <c r="E21" s="955">
        <f t="shared" si="1"/>
        <v>871425</v>
      </c>
      <c r="F21" s="949">
        <v>772341</v>
      </c>
      <c r="G21" s="183">
        <v>10471</v>
      </c>
      <c r="H21" s="183">
        <v>88613</v>
      </c>
      <c r="I21" s="949">
        <v>131170</v>
      </c>
      <c r="J21" s="949">
        <v>463698</v>
      </c>
      <c r="K21" s="949">
        <v>381049</v>
      </c>
      <c r="L21" s="183">
        <v>500535</v>
      </c>
      <c r="M21" s="183">
        <v>234548</v>
      </c>
      <c r="N21" s="945">
        <f t="shared" si="0"/>
        <v>2330.0133689839572</v>
      </c>
    </row>
    <row r="22" spans="1:14" s="129" customFormat="1" ht="31.5" customHeight="1">
      <c r="A22" s="1135"/>
      <c r="B22" s="283" t="s">
        <v>888</v>
      </c>
      <c r="C22" s="950">
        <v>5</v>
      </c>
      <c r="D22" s="949">
        <v>82</v>
      </c>
      <c r="E22" s="955">
        <f t="shared" si="1"/>
        <v>282056</v>
      </c>
      <c r="F22" s="949">
        <v>199466</v>
      </c>
      <c r="G22" s="183">
        <v>54791</v>
      </c>
      <c r="H22" s="949">
        <v>27799</v>
      </c>
      <c r="I22" s="949">
        <v>32295</v>
      </c>
      <c r="J22" s="949">
        <v>207170</v>
      </c>
      <c r="K22" s="949">
        <v>69019</v>
      </c>
      <c r="L22" s="183" t="s">
        <v>1949</v>
      </c>
      <c r="M22" s="183" t="s">
        <v>1949</v>
      </c>
      <c r="N22" s="945">
        <f t="shared" si="0"/>
        <v>3439.7073170731705</v>
      </c>
    </row>
    <row r="23" spans="1:14" s="129" customFormat="1" ht="31.5" customHeight="1">
      <c r="A23" s="1135"/>
      <c r="B23" s="283" t="s">
        <v>889</v>
      </c>
      <c r="C23" s="950">
        <v>1</v>
      </c>
      <c r="D23" s="949">
        <v>14</v>
      </c>
      <c r="E23" s="955" t="str">
        <f t="shared" si="1"/>
        <v>×</v>
      </c>
      <c r="F23" s="183" t="s">
        <v>1902</v>
      </c>
      <c r="G23" s="183" t="s">
        <v>1902</v>
      </c>
      <c r="H23" s="183" t="s">
        <v>1902</v>
      </c>
      <c r="I23" s="183" t="s">
        <v>1902</v>
      </c>
      <c r="J23" s="183" t="s">
        <v>1902</v>
      </c>
      <c r="K23" s="183" t="s">
        <v>1902</v>
      </c>
      <c r="L23" s="183" t="s">
        <v>1902</v>
      </c>
      <c r="M23" s="183" t="s">
        <v>1902</v>
      </c>
      <c r="N23" s="945" t="str">
        <f t="shared" si="0"/>
        <v>×</v>
      </c>
    </row>
    <row r="24" spans="1:14" s="129" customFormat="1" ht="31.5" customHeight="1" thickBot="1">
      <c r="A24" s="1135"/>
      <c r="B24" s="284" t="s">
        <v>890</v>
      </c>
      <c r="C24" s="951">
        <v>2</v>
      </c>
      <c r="D24" s="952">
        <v>12</v>
      </c>
      <c r="E24" s="956" t="str">
        <f t="shared" si="1"/>
        <v>×</v>
      </c>
      <c r="F24" s="953" t="s">
        <v>1902</v>
      </c>
      <c r="G24" s="953" t="s">
        <v>1902</v>
      </c>
      <c r="H24" s="953" t="s">
        <v>1902</v>
      </c>
      <c r="I24" s="953" t="s">
        <v>1902</v>
      </c>
      <c r="J24" s="953" t="s">
        <v>1902</v>
      </c>
      <c r="K24" s="953" t="s">
        <v>1902</v>
      </c>
      <c r="L24" s="953" t="s">
        <v>1902</v>
      </c>
      <c r="M24" s="953" t="s">
        <v>1902</v>
      </c>
      <c r="N24" s="947" t="str">
        <f t="shared" si="0"/>
        <v>×</v>
      </c>
    </row>
    <row r="25" spans="1:14" ht="43.5" customHeight="1">
      <c r="A25" s="1135"/>
      <c r="B25" s="1208" t="s">
        <v>2046</v>
      </c>
      <c r="C25" s="1164"/>
      <c r="D25" s="1164"/>
      <c r="E25" s="1164"/>
      <c r="F25" s="1164"/>
      <c r="G25" s="1164"/>
      <c r="H25" s="1164"/>
      <c r="I25" s="1164"/>
      <c r="J25" s="1033" t="s">
        <v>2045</v>
      </c>
      <c r="K25" s="1226"/>
      <c r="L25" s="1226"/>
      <c r="M25" s="1226"/>
      <c r="N25" s="1226"/>
    </row>
  </sheetData>
  <sheetProtection sheet="1" objects="1" scenarios="1"/>
  <mergeCells count="18">
    <mergeCell ref="E2:H2"/>
    <mergeCell ref="I2:I4"/>
    <mergeCell ref="J2:J4"/>
    <mergeCell ref="B25:I25"/>
    <mergeCell ref="K2:K4"/>
    <mergeCell ref="L2:L4"/>
    <mergeCell ref="A1:A25"/>
    <mergeCell ref="K1:N1"/>
    <mergeCell ref="E3:E4"/>
    <mergeCell ref="F3:F4"/>
    <mergeCell ref="G3:G4"/>
    <mergeCell ref="H3:H4"/>
    <mergeCell ref="J25:N25"/>
    <mergeCell ref="M2:M4"/>
    <mergeCell ref="N2:N4"/>
    <mergeCell ref="B2:B4"/>
    <mergeCell ref="C2:C4"/>
    <mergeCell ref="D2:D4"/>
  </mergeCells>
  <phoneticPr fontId="3"/>
  <conditionalFormatting sqref="C8:D13 C15:D19 C14 C22:D22 C20:C21 C23:C24 I6:K6 C6:E6">
    <cfRule type="expression" dxfId="23" priority="38" stopIfTrue="1">
      <formula>$D6=0</formula>
    </cfRule>
  </conditionalFormatting>
  <conditionalFormatting sqref="K8 K12:K13 K17:K18 K15">
    <cfRule type="expression" dxfId="22" priority="42" stopIfTrue="1">
      <formula>$D8=0</formula>
    </cfRule>
  </conditionalFormatting>
  <conditionalFormatting sqref="J8 J17:J18 J12:J13 J15">
    <cfRule type="expression" dxfId="21" priority="41" stopIfTrue="1">
      <formula>$D8=0</formula>
    </cfRule>
  </conditionalFormatting>
  <conditionalFormatting sqref="F15">
    <cfRule type="expression" dxfId="20" priority="40" stopIfTrue="1">
      <formula>$D15=0</formula>
    </cfRule>
  </conditionalFormatting>
  <conditionalFormatting sqref="I8 I17:I18 I12:I13 I15">
    <cfRule type="expression" dxfId="19" priority="39" stopIfTrue="1">
      <formula>$D8=0</formula>
    </cfRule>
  </conditionalFormatting>
  <conditionalFormatting sqref="J13">
    <cfRule type="expression" dxfId="18" priority="37" stopIfTrue="1">
      <formula>$D13=0</formula>
    </cfRule>
  </conditionalFormatting>
  <conditionalFormatting sqref="I13">
    <cfRule type="expression" dxfId="17" priority="36" stopIfTrue="1">
      <formula>$D13=0</formula>
    </cfRule>
  </conditionalFormatting>
  <conditionalFormatting sqref="F10">
    <cfRule type="expression" dxfId="16" priority="33" stopIfTrue="1">
      <formula>$D10=0</formula>
    </cfRule>
  </conditionalFormatting>
  <conditionalFormatting sqref="H10">
    <cfRule type="expression" dxfId="15" priority="32" stopIfTrue="1">
      <formula>$D10=0</formula>
    </cfRule>
  </conditionalFormatting>
  <conditionalFormatting sqref="I10:K10">
    <cfRule type="expression" dxfId="14" priority="30" stopIfTrue="1">
      <formula>$D10=0</formula>
    </cfRule>
  </conditionalFormatting>
  <conditionalFormatting sqref="I15:J15">
    <cfRule type="expression" dxfId="13" priority="29" stopIfTrue="1">
      <formula>$D15=0</formula>
    </cfRule>
  </conditionalFormatting>
  <conditionalFormatting sqref="K15">
    <cfRule type="expression" dxfId="12" priority="28" stopIfTrue="1">
      <formula>$D15=0</formula>
    </cfRule>
  </conditionalFormatting>
  <conditionalFormatting sqref="F22">
    <cfRule type="expression" dxfId="11" priority="27" stopIfTrue="1">
      <formula>$D22=0</formula>
    </cfRule>
  </conditionalFormatting>
  <conditionalFormatting sqref="H22:J22">
    <cfRule type="expression" dxfId="10" priority="26" stopIfTrue="1">
      <formula>$D22=0</formula>
    </cfRule>
  </conditionalFormatting>
  <conditionalFormatting sqref="K22">
    <cfRule type="expression" dxfId="9" priority="25" stopIfTrue="1">
      <formula>$D22=0</formula>
    </cfRule>
  </conditionalFormatting>
  <conditionalFormatting sqref="D14">
    <cfRule type="expression" dxfId="8" priority="18" stopIfTrue="1">
      <formula>$D14=0</formula>
    </cfRule>
  </conditionalFormatting>
  <conditionalFormatting sqref="D20:D21">
    <cfRule type="expression" dxfId="7" priority="11" stopIfTrue="1">
      <formula>$D20=0</formula>
    </cfRule>
  </conditionalFormatting>
  <conditionalFormatting sqref="K21">
    <cfRule type="expression" dxfId="6" priority="15" stopIfTrue="1">
      <formula>$D21=0</formula>
    </cfRule>
  </conditionalFormatting>
  <conditionalFormatting sqref="J21">
    <cfRule type="expression" dxfId="5" priority="14" stopIfTrue="1">
      <formula>$D21=0</formula>
    </cfRule>
  </conditionalFormatting>
  <conditionalFormatting sqref="I21">
    <cfRule type="expression" dxfId="4" priority="12" stopIfTrue="1">
      <formula>$D21=0</formula>
    </cfRule>
  </conditionalFormatting>
  <conditionalFormatting sqref="F21">
    <cfRule type="expression" dxfId="3" priority="10" stopIfTrue="1">
      <formula>$D21=0</formula>
    </cfRule>
  </conditionalFormatting>
  <conditionalFormatting sqref="I21:K21">
    <cfRule type="expression" dxfId="2" priority="9" stopIfTrue="1">
      <formula>$D21=0</formula>
    </cfRule>
  </conditionalFormatting>
  <conditionalFormatting sqref="D23:D24">
    <cfRule type="expression" dxfId="1" priority="4" stopIfTrue="1">
      <formula>$D23=0</formula>
    </cfRule>
  </conditionalFormatting>
  <conditionalFormatting sqref="E7:E24">
    <cfRule type="expression" dxfId="0" priority="1" stopIfTrue="1">
      <formula>$D7=0</formula>
    </cfRule>
  </conditionalFormatting>
  <pageMargins left="0.39370078740157483" right="0.39370078740157483" top="1.1811023622047245" bottom="0.59055118110236227" header="0.51181102362204722" footer="0.51181102362204722"/>
  <pageSetup paperSize="9" scale="67" firstPageNumber="2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N28"/>
  <sheetViews>
    <sheetView zoomScaleNormal="100" workbookViewId="0">
      <pane xSplit="2" ySplit="4" topLeftCell="C23" activePane="bottomRight" state="frozen"/>
      <selection sqref="A1:E1"/>
      <selection pane="topRight" sqref="A1:E1"/>
      <selection pane="bottomLeft" sqref="A1:E1"/>
      <selection pane="bottomRight" activeCell="B2" sqref="B2:B4"/>
    </sheetView>
  </sheetViews>
  <sheetFormatPr defaultRowHeight="13.5"/>
  <cols>
    <col min="1" max="1" width="6.125" style="36" customWidth="1"/>
    <col min="2" max="2" width="21.375" style="36" customWidth="1"/>
    <col min="3" max="4" width="9.375" style="36" bestFit="1" customWidth="1"/>
    <col min="5" max="6" width="13" style="36" bestFit="1" customWidth="1"/>
    <col min="7" max="7" width="11.875" style="36" bestFit="1" customWidth="1"/>
    <col min="8" max="8" width="15.875" style="36" customWidth="1"/>
    <col min="9" max="9" width="11.875" style="36" bestFit="1" customWidth="1"/>
    <col min="10" max="10" width="12.875" style="36" bestFit="1" customWidth="1"/>
    <col min="11" max="11" width="11.875" style="36" bestFit="1" customWidth="1"/>
    <col min="12" max="13" width="13.625" style="36" customWidth="1"/>
    <col min="14" max="14" width="10.125" style="36" customWidth="1"/>
    <col min="15" max="16384" width="9" style="36"/>
  </cols>
  <sheetData>
    <row r="1" spans="1:14" ht="18" customHeight="1" thickBot="1">
      <c r="A1" s="1135">
        <v>28</v>
      </c>
      <c r="B1" s="41" t="s">
        <v>891</v>
      </c>
      <c r="C1" s="41"/>
      <c r="D1" s="41"/>
      <c r="E1" s="41"/>
      <c r="F1" s="41"/>
      <c r="G1" s="41"/>
      <c r="H1" s="41"/>
      <c r="I1" s="41"/>
      <c r="J1" s="41"/>
      <c r="K1" s="41"/>
      <c r="L1" s="1105" t="s">
        <v>2047</v>
      </c>
      <c r="M1" s="1105"/>
      <c r="N1" s="1105"/>
    </row>
    <row r="2" spans="1:14" ht="21.95" customHeight="1">
      <c r="A2" s="1135"/>
      <c r="B2" s="1232" t="s">
        <v>892</v>
      </c>
      <c r="C2" s="1235" t="s">
        <v>524</v>
      </c>
      <c r="D2" s="1235" t="s">
        <v>537</v>
      </c>
      <c r="E2" s="1046" t="s">
        <v>863</v>
      </c>
      <c r="F2" s="1102"/>
      <c r="G2" s="1102"/>
      <c r="H2" s="1137"/>
      <c r="I2" s="1149" t="s">
        <v>864</v>
      </c>
      <c r="J2" s="1149" t="s">
        <v>865</v>
      </c>
      <c r="K2" s="1149" t="s">
        <v>866</v>
      </c>
      <c r="L2" s="287" t="s">
        <v>893</v>
      </c>
      <c r="M2" s="288" t="s">
        <v>894</v>
      </c>
      <c r="N2" s="289" t="s">
        <v>895</v>
      </c>
    </row>
    <row r="3" spans="1:14" ht="21.95" customHeight="1">
      <c r="A3" s="1135"/>
      <c r="B3" s="1233"/>
      <c r="C3" s="1236"/>
      <c r="D3" s="1236"/>
      <c r="E3" s="1230" t="s">
        <v>870</v>
      </c>
      <c r="F3" s="1230" t="s">
        <v>844</v>
      </c>
      <c r="G3" s="1230" t="s">
        <v>845</v>
      </c>
      <c r="H3" s="290" t="s">
        <v>896</v>
      </c>
      <c r="I3" s="1150"/>
      <c r="J3" s="1150"/>
      <c r="K3" s="1150"/>
      <c r="L3" s="291" t="s">
        <v>897</v>
      </c>
      <c r="M3" s="291" t="s">
        <v>897</v>
      </c>
      <c r="N3" s="292" t="s">
        <v>898</v>
      </c>
    </row>
    <row r="4" spans="1:14" ht="21.95" customHeight="1">
      <c r="A4" s="1135"/>
      <c r="B4" s="1234"/>
      <c r="C4" s="1231"/>
      <c r="D4" s="1231"/>
      <c r="E4" s="1231"/>
      <c r="F4" s="1231"/>
      <c r="G4" s="1231"/>
      <c r="H4" s="293" t="s">
        <v>899</v>
      </c>
      <c r="I4" s="1217"/>
      <c r="J4" s="1217"/>
      <c r="K4" s="1217"/>
      <c r="L4" s="293" t="s">
        <v>900</v>
      </c>
      <c r="M4" s="293" t="s">
        <v>900</v>
      </c>
      <c r="N4" s="294" t="s">
        <v>901</v>
      </c>
    </row>
    <row r="5" spans="1:14" ht="21.95" customHeight="1">
      <c r="A5" s="1135"/>
      <c r="B5" s="155"/>
      <c r="C5" s="42"/>
      <c r="D5" s="81" t="s">
        <v>226</v>
      </c>
      <c r="E5" s="81" t="s">
        <v>859</v>
      </c>
      <c r="F5" s="81" t="s">
        <v>859</v>
      </c>
      <c r="G5" s="81" t="s">
        <v>859</v>
      </c>
      <c r="H5" s="81" t="s">
        <v>859</v>
      </c>
      <c r="I5" s="81" t="s">
        <v>859</v>
      </c>
      <c r="J5" s="81" t="s">
        <v>859</v>
      </c>
      <c r="K5" s="81" t="s">
        <v>859</v>
      </c>
      <c r="L5" s="81" t="s">
        <v>859</v>
      </c>
      <c r="M5" s="81" t="s">
        <v>859</v>
      </c>
      <c r="N5" s="81" t="s">
        <v>859</v>
      </c>
    </row>
    <row r="6" spans="1:14" s="129" customFormat="1" ht="21.95" customHeight="1">
      <c r="A6" s="1135"/>
      <c r="B6" s="277" t="s">
        <v>902</v>
      </c>
      <c r="C6" s="295">
        <v>125</v>
      </c>
      <c r="D6" s="295">
        <v>3626</v>
      </c>
      <c r="E6" s="295">
        <v>15047098</v>
      </c>
      <c r="F6" s="295">
        <v>13135237</v>
      </c>
      <c r="G6" s="295">
        <v>561642</v>
      </c>
      <c r="H6" s="295">
        <v>1350219</v>
      </c>
      <c r="I6" s="295">
        <v>1557653</v>
      </c>
      <c r="J6" s="295">
        <v>9325094</v>
      </c>
      <c r="K6" s="295">
        <v>5341656</v>
      </c>
      <c r="L6" s="295">
        <v>11236594</v>
      </c>
      <c r="M6" s="295">
        <v>4018633</v>
      </c>
      <c r="N6" s="278">
        <f t="shared" ref="N6:N13" si="0">IF(E6="","",IF(E6="-","-",IF(E6="×","×",E6/D6)))</f>
        <v>4149.7788196359625</v>
      </c>
    </row>
    <row r="7" spans="1:14" s="129" customFormat="1" ht="21.95" customHeight="1">
      <c r="A7" s="1135"/>
      <c r="B7" s="296" t="s">
        <v>903</v>
      </c>
      <c r="C7" s="297">
        <v>44</v>
      </c>
      <c r="D7" s="297">
        <v>269</v>
      </c>
      <c r="E7" s="297">
        <v>653996</v>
      </c>
      <c r="F7" s="297">
        <v>556084</v>
      </c>
      <c r="G7" s="297">
        <v>45221</v>
      </c>
      <c r="H7" s="297">
        <v>52691</v>
      </c>
      <c r="I7" s="297">
        <v>90232</v>
      </c>
      <c r="J7" s="297">
        <v>423836</v>
      </c>
      <c r="K7" s="297">
        <v>212252</v>
      </c>
      <c r="L7" s="297" t="s">
        <v>1929</v>
      </c>
      <c r="M7" s="297" t="s">
        <v>1929</v>
      </c>
      <c r="N7" s="282">
        <f t="shared" si="0"/>
        <v>2431.2118959107806</v>
      </c>
    </row>
    <row r="8" spans="1:14" s="129" customFormat="1" ht="21.95" customHeight="1">
      <c r="A8" s="1135"/>
      <c r="B8" s="296" t="s">
        <v>904</v>
      </c>
      <c r="C8" s="297">
        <v>36</v>
      </c>
      <c r="D8" s="297">
        <v>505</v>
      </c>
      <c r="E8" s="297">
        <v>1388132</v>
      </c>
      <c r="F8" s="297">
        <v>947737</v>
      </c>
      <c r="G8" s="297">
        <v>139053</v>
      </c>
      <c r="H8" s="297">
        <v>301342</v>
      </c>
      <c r="I8" s="297">
        <v>198339</v>
      </c>
      <c r="J8" s="297">
        <v>835551</v>
      </c>
      <c r="K8" s="297">
        <v>510931</v>
      </c>
      <c r="L8" s="297" t="s">
        <v>1929</v>
      </c>
      <c r="M8" s="297" t="s">
        <v>1929</v>
      </c>
      <c r="N8" s="282">
        <f t="shared" si="0"/>
        <v>2748.7762376237624</v>
      </c>
    </row>
    <row r="9" spans="1:14" s="129" customFormat="1" ht="21.95" customHeight="1">
      <c r="A9" s="1135"/>
      <c r="B9" s="296" t="s">
        <v>905</v>
      </c>
      <c r="C9" s="297">
        <v>16</v>
      </c>
      <c r="D9" s="297">
        <v>378</v>
      </c>
      <c r="E9" s="297">
        <v>1104707</v>
      </c>
      <c r="F9" s="297">
        <v>926363</v>
      </c>
      <c r="G9" s="297">
        <v>108071</v>
      </c>
      <c r="H9" s="297">
        <v>70273</v>
      </c>
      <c r="I9" s="297">
        <v>131169</v>
      </c>
      <c r="J9" s="297">
        <v>684071</v>
      </c>
      <c r="K9" s="297">
        <v>388942</v>
      </c>
      <c r="L9" s="297" t="s">
        <v>1929</v>
      </c>
      <c r="M9" s="297" t="s">
        <v>1929</v>
      </c>
      <c r="N9" s="282">
        <f t="shared" si="0"/>
        <v>2922.5052910052909</v>
      </c>
    </row>
    <row r="10" spans="1:14" s="129" customFormat="1" ht="21.95" customHeight="1">
      <c r="A10" s="1135"/>
      <c r="B10" s="296" t="s">
        <v>906</v>
      </c>
      <c r="C10" s="297">
        <v>11</v>
      </c>
      <c r="D10" s="297">
        <v>399</v>
      </c>
      <c r="E10" s="297">
        <v>2380005</v>
      </c>
      <c r="F10" s="297">
        <v>1773168</v>
      </c>
      <c r="G10" s="297">
        <v>118378</v>
      </c>
      <c r="H10" s="297">
        <v>488459</v>
      </c>
      <c r="I10" s="297">
        <v>173002</v>
      </c>
      <c r="J10" s="297">
        <v>1709845</v>
      </c>
      <c r="K10" s="297">
        <v>624096</v>
      </c>
      <c r="L10" s="297">
        <v>1889978</v>
      </c>
      <c r="M10" s="297">
        <v>591076</v>
      </c>
      <c r="N10" s="282">
        <f t="shared" si="0"/>
        <v>5964.9248120300754</v>
      </c>
    </row>
    <row r="11" spans="1:14" s="129" customFormat="1" ht="21.95" customHeight="1">
      <c r="A11" s="1135"/>
      <c r="B11" s="296" t="s">
        <v>907</v>
      </c>
      <c r="C11" s="297">
        <v>13</v>
      </c>
      <c r="D11" s="297">
        <v>931</v>
      </c>
      <c r="E11" s="297">
        <v>5886391</v>
      </c>
      <c r="F11" s="297">
        <v>5342693</v>
      </c>
      <c r="G11" s="297">
        <v>134309</v>
      </c>
      <c r="H11" s="297">
        <v>409389</v>
      </c>
      <c r="I11" s="297">
        <v>493598</v>
      </c>
      <c r="J11" s="297">
        <v>3793538</v>
      </c>
      <c r="K11" s="297">
        <v>1954996</v>
      </c>
      <c r="L11" s="297">
        <v>5705975</v>
      </c>
      <c r="M11" s="297">
        <v>2012714</v>
      </c>
      <c r="N11" s="282">
        <f t="shared" si="0"/>
        <v>6322.6541353383454</v>
      </c>
    </row>
    <row r="12" spans="1:14" s="129" customFormat="1" ht="21.95" customHeight="1">
      <c r="A12" s="1135"/>
      <c r="B12" s="296" t="s">
        <v>908</v>
      </c>
      <c r="C12" s="297">
        <v>3</v>
      </c>
      <c r="D12" s="297">
        <v>378</v>
      </c>
      <c r="E12" s="297" t="s">
        <v>1903</v>
      </c>
      <c r="F12" s="297" t="s">
        <v>1903</v>
      </c>
      <c r="G12" s="297" t="s">
        <v>1903</v>
      </c>
      <c r="H12" s="297" t="s">
        <v>1903</v>
      </c>
      <c r="I12" s="297" t="s">
        <v>1903</v>
      </c>
      <c r="J12" s="297" t="s">
        <v>1903</v>
      </c>
      <c r="K12" s="297" t="s">
        <v>1903</v>
      </c>
      <c r="L12" s="297" t="s">
        <v>1903</v>
      </c>
      <c r="M12" s="297" t="s">
        <v>1903</v>
      </c>
      <c r="N12" s="282" t="str">
        <f t="shared" si="0"/>
        <v>×</v>
      </c>
    </row>
    <row r="13" spans="1:14" s="129" customFormat="1" ht="21.95" customHeight="1">
      <c r="A13" s="1135"/>
      <c r="B13" s="296" t="s">
        <v>909</v>
      </c>
      <c r="C13" s="302" t="s">
        <v>1900</v>
      </c>
      <c r="D13" s="302" t="s">
        <v>1900</v>
      </c>
      <c r="E13" s="297" t="s">
        <v>1900</v>
      </c>
      <c r="F13" s="297" t="s">
        <v>1900</v>
      </c>
      <c r="G13" s="297" t="s">
        <v>1900</v>
      </c>
      <c r="H13" s="297" t="s">
        <v>1900</v>
      </c>
      <c r="I13" s="297" t="s">
        <v>1900</v>
      </c>
      <c r="J13" s="297" t="s">
        <v>1900</v>
      </c>
      <c r="K13" s="297" t="s">
        <v>1900</v>
      </c>
      <c r="L13" s="297" t="s">
        <v>1900</v>
      </c>
      <c r="M13" s="297" t="s">
        <v>1900</v>
      </c>
      <c r="N13" s="282" t="str">
        <f t="shared" si="0"/>
        <v>-</v>
      </c>
    </row>
    <row r="14" spans="1:14" s="129" customFormat="1" ht="21.95" customHeight="1">
      <c r="A14" s="1135"/>
      <c r="B14" s="296" t="s">
        <v>910</v>
      </c>
      <c r="C14" s="297">
        <v>2</v>
      </c>
      <c r="D14" s="297">
        <v>766</v>
      </c>
      <c r="E14" s="297" t="s">
        <v>1903</v>
      </c>
      <c r="F14" s="297" t="s">
        <v>1903</v>
      </c>
      <c r="G14" s="297" t="s">
        <v>1903</v>
      </c>
      <c r="H14" s="297" t="s">
        <v>1903</v>
      </c>
      <c r="I14" s="297" t="s">
        <v>1903</v>
      </c>
      <c r="J14" s="297" t="s">
        <v>1903</v>
      </c>
      <c r="K14" s="297" t="s">
        <v>1903</v>
      </c>
      <c r="L14" s="297" t="s">
        <v>1903</v>
      </c>
      <c r="M14" s="297" t="s">
        <v>1903</v>
      </c>
      <c r="N14" s="282" t="str">
        <f>IF(E14="","",IF(E14="-","-",IF(E14="×","×",E14/D14)))</f>
        <v>×</v>
      </c>
    </row>
    <row r="15" spans="1:14" ht="21.95" customHeight="1">
      <c r="A15" s="1135"/>
      <c r="B15" s="155"/>
      <c r="C15" s="37"/>
      <c r="D15" s="37"/>
      <c r="E15" s="37"/>
      <c r="F15" s="37"/>
      <c r="G15" s="37"/>
      <c r="H15" s="37"/>
      <c r="I15" s="37"/>
      <c r="J15" s="37"/>
      <c r="K15" s="37"/>
      <c r="L15" s="297"/>
      <c r="M15" s="297"/>
      <c r="N15" s="282"/>
    </row>
    <row r="16" spans="1:14" ht="21.95" customHeight="1">
      <c r="A16" s="1135"/>
      <c r="B16" s="155"/>
      <c r="C16" s="37"/>
      <c r="D16" s="37"/>
      <c r="E16" s="37"/>
      <c r="F16" s="37"/>
      <c r="G16" s="37"/>
      <c r="H16" s="37"/>
      <c r="I16" s="37"/>
      <c r="J16" s="37"/>
      <c r="K16" s="37"/>
      <c r="L16" s="37"/>
      <c r="M16" s="37"/>
      <c r="N16" s="282"/>
    </row>
    <row r="17" spans="1:14" ht="21.95" customHeight="1">
      <c r="A17" s="1135"/>
      <c r="B17" s="298" t="s">
        <v>911</v>
      </c>
      <c r="C17" s="299">
        <v>114</v>
      </c>
      <c r="D17" s="299">
        <v>3555</v>
      </c>
      <c r="E17" s="299">
        <v>15017011</v>
      </c>
      <c r="F17" s="299">
        <v>13129027</v>
      </c>
      <c r="G17" s="299">
        <v>540456</v>
      </c>
      <c r="H17" s="299">
        <v>1347528</v>
      </c>
      <c r="I17" s="299">
        <v>493598</v>
      </c>
      <c r="J17" s="299">
        <v>3793538</v>
      </c>
      <c r="K17" s="299">
        <v>1954996</v>
      </c>
      <c r="L17" s="299">
        <v>5705975</v>
      </c>
      <c r="M17" s="299">
        <v>2012714</v>
      </c>
      <c r="N17" s="278">
        <f>IF(C17="","",IFERROR(E17/D17,"×"))</f>
        <v>4224.1943741209561</v>
      </c>
    </row>
    <row r="18" spans="1:14" ht="21.95" customHeight="1">
      <c r="A18" s="1135"/>
      <c r="B18" s="271" t="s">
        <v>912</v>
      </c>
      <c r="C18" s="37">
        <v>1</v>
      </c>
      <c r="D18" s="37">
        <v>6</v>
      </c>
      <c r="E18" s="297" t="s">
        <v>1902</v>
      </c>
      <c r="F18" s="297" t="s">
        <v>1902</v>
      </c>
      <c r="G18" s="297" t="s">
        <v>177</v>
      </c>
      <c r="H18" s="297" t="s">
        <v>1902</v>
      </c>
      <c r="I18" s="297" t="s">
        <v>1902</v>
      </c>
      <c r="J18" s="297" t="s">
        <v>1902</v>
      </c>
      <c r="K18" s="297" t="s">
        <v>1902</v>
      </c>
      <c r="L18" s="297" t="s">
        <v>177</v>
      </c>
      <c r="M18" s="297" t="s">
        <v>177</v>
      </c>
      <c r="N18" s="282" t="str">
        <f t="shared" ref="N18:N27" si="1">IF(C18="","",IFERROR(E18/D18,"×"))</f>
        <v>×</v>
      </c>
    </row>
    <row r="19" spans="1:14" s="129" customFormat="1" ht="21.95" customHeight="1">
      <c r="A19" s="1135"/>
      <c r="B19" s="300" t="s">
        <v>913</v>
      </c>
      <c r="C19" s="301">
        <v>14</v>
      </c>
      <c r="D19" s="281">
        <v>170</v>
      </c>
      <c r="E19" s="37">
        <v>124710</v>
      </c>
      <c r="F19" s="37">
        <v>42990</v>
      </c>
      <c r="G19" s="37">
        <v>80880</v>
      </c>
      <c r="H19" s="37">
        <v>840</v>
      </c>
      <c r="I19" s="37">
        <v>45844</v>
      </c>
      <c r="J19" s="37">
        <v>32639</v>
      </c>
      <c r="K19" s="37">
        <v>85090</v>
      </c>
      <c r="L19" s="37">
        <v>33898</v>
      </c>
      <c r="M19" s="37">
        <v>19376</v>
      </c>
      <c r="N19" s="282">
        <f t="shared" si="1"/>
        <v>733.58823529411768</v>
      </c>
    </row>
    <row r="20" spans="1:14" s="129" customFormat="1" ht="21.95" customHeight="1">
      <c r="A20" s="1135"/>
      <c r="B20" s="300" t="s">
        <v>914</v>
      </c>
      <c r="C20" s="301">
        <v>55</v>
      </c>
      <c r="D20" s="281">
        <v>825</v>
      </c>
      <c r="E20" s="297">
        <v>2188638</v>
      </c>
      <c r="F20" s="281">
        <v>1821312</v>
      </c>
      <c r="G20" s="281">
        <v>185656</v>
      </c>
      <c r="H20" s="281">
        <v>181670</v>
      </c>
      <c r="I20" s="281">
        <v>329716</v>
      </c>
      <c r="J20" s="281">
        <v>1367105</v>
      </c>
      <c r="K20" s="281">
        <v>759390</v>
      </c>
      <c r="L20" s="281">
        <v>833355</v>
      </c>
      <c r="M20" s="281">
        <v>255413</v>
      </c>
      <c r="N20" s="282">
        <f t="shared" si="1"/>
        <v>2652.8945454545456</v>
      </c>
    </row>
    <row r="21" spans="1:14" s="129" customFormat="1" ht="21.95" customHeight="1">
      <c r="A21" s="1135"/>
      <c r="B21" s="300" t="s">
        <v>915</v>
      </c>
      <c r="C21" s="301">
        <v>8</v>
      </c>
      <c r="D21" s="281">
        <v>184</v>
      </c>
      <c r="E21" s="37">
        <v>316461</v>
      </c>
      <c r="F21" s="37">
        <v>259192</v>
      </c>
      <c r="G21" s="37">
        <v>37256</v>
      </c>
      <c r="H21" s="37">
        <v>20013</v>
      </c>
      <c r="I21" s="37">
        <v>69006</v>
      </c>
      <c r="J21" s="37">
        <v>158719</v>
      </c>
      <c r="K21" s="37">
        <v>145583</v>
      </c>
      <c r="L21" s="37">
        <v>159064</v>
      </c>
      <c r="M21" s="37">
        <v>78270</v>
      </c>
      <c r="N21" s="282">
        <f t="shared" si="1"/>
        <v>1719.8967391304348</v>
      </c>
    </row>
    <row r="22" spans="1:14" s="129" customFormat="1" ht="21.95" customHeight="1">
      <c r="A22" s="1135"/>
      <c r="B22" s="300" t="s">
        <v>916</v>
      </c>
      <c r="C22" s="301">
        <v>14</v>
      </c>
      <c r="D22" s="281">
        <v>627</v>
      </c>
      <c r="E22" s="297">
        <v>3317257</v>
      </c>
      <c r="F22" s="281">
        <v>3138240</v>
      </c>
      <c r="G22" s="281">
        <v>171632</v>
      </c>
      <c r="H22" s="281">
        <v>7385</v>
      </c>
      <c r="I22" s="281">
        <v>293198</v>
      </c>
      <c r="J22" s="281">
        <v>2359550</v>
      </c>
      <c r="K22" s="281">
        <v>898819</v>
      </c>
      <c r="L22" s="281">
        <v>3090621</v>
      </c>
      <c r="M22" s="281">
        <v>918893</v>
      </c>
      <c r="N22" s="282">
        <f t="shared" si="1"/>
        <v>5290.6810207336521</v>
      </c>
    </row>
    <row r="23" spans="1:14" s="129" customFormat="1" ht="21.95" customHeight="1">
      <c r="A23" s="1135"/>
      <c r="B23" s="300" t="s">
        <v>917</v>
      </c>
      <c r="C23" s="301">
        <v>6</v>
      </c>
      <c r="D23" s="281">
        <v>293</v>
      </c>
      <c r="E23" s="297">
        <v>1259748</v>
      </c>
      <c r="F23" s="281">
        <v>1188894</v>
      </c>
      <c r="G23" s="281">
        <v>18111</v>
      </c>
      <c r="H23" s="281">
        <v>52743</v>
      </c>
      <c r="I23" s="281">
        <v>138585</v>
      </c>
      <c r="J23" s="281">
        <v>841134</v>
      </c>
      <c r="K23" s="281">
        <v>392472</v>
      </c>
      <c r="L23" s="281">
        <v>1092508</v>
      </c>
      <c r="M23" s="281">
        <v>273746</v>
      </c>
      <c r="N23" s="282">
        <f t="shared" si="1"/>
        <v>4299.4812286689421</v>
      </c>
    </row>
    <row r="24" spans="1:14" s="129" customFormat="1" ht="21.95" customHeight="1">
      <c r="A24" s="1135"/>
      <c r="B24" s="300" t="s">
        <v>918</v>
      </c>
      <c r="C24" s="301">
        <v>6</v>
      </c>
      <c r="D24" s="281">
        <v>274</v>
      </c>
      <c r="E24" s="297">
        <v>2252183</v>
      </c>
      <c r="F24" s="281">
        <v>1753269</v>
      </c>
      <c r="G24" s="281">
        <v>28235</v>
      </c>
      <c r="H24" s="281">
        <v>470679</v>
      </c>
      <c r="I24" s="281">
        <v>152463</v>
      </c>
      <c r="J24" s="281">
        <v>1392461</v>
      </c>
      <c r="K24" s="281">
        <v>797292</v>
      </c>
      <c r="L24" s="281">
        <v>1475015</v>
      </c>
      <c r="M24" s="281">
        <v>689232</v>
      </c>
      <c r="N24" s="282">
        <f t="shared" si="1"/>
        <v>8219.6459854014593</v>
      </c>
    </row>
    <row r="25" spans="1:14" s="129" customFormat="1" ht="21.95" customHeight="1">
      <c r="A25" s="1135"/>
      <c r="B25" s="300" t="s">
        <v>919</v>
      </c>
      <c r="C25" s="301">
        <v>7</v>
      </c>
      <c r="D25" s="281">
        <v>636</v>
      </c>
      <c r="E25" s="297">
        <v>3423561</v>
      </c>
      <c r="F25" s="281">
        <v>2825134</v>
      </c>
      <c r="G25" s="297">
        <v>18686</v>
      </c>
      <c r="H25" s="281">
        <v>579741</v>
      </c>
      <c r="I25" s="281">
        <v>276803</v>
      </c>
      <c r="J25" s="281">
        <v>2064426</v>
      </c>
      <c r="K25" s="281">
        <v>1280365</v>
      </c>
      <c r="L25" s="281">
        <v>2471232</v>
      </c>
      <c r="M25" s="281">
        <v>953594</v>
      </c>
      <c r="N25" s="282">
        <f t="shared" si="1"/>
        <v>5382.9575471698117</v>
      </c>
    </row>
    <row r="26" spans="1:14" s="129" customFormat="1" ht="21.95" customHeight="1">
      <c r="A26" s="1135"/>
      <c r="B26" s="300" t="s">
        <v>920</v>
      </c>
      <c r="C26" s="301">
        <v>3</v>
      </c>
      <c r="D26" s="281">
        <v>540</v>
      </c>
      <c r="E26" s="297" t="s">
        <v>1902</v>
      </c>
      <c r="F26" s="297" t="s">
        <v>1902</v>
      </c>
      <c r="G26" s="302" t="s">
        <v>177</v>
      </c>
      <c r="H26" s="297" t="s">
        <v>1902</v>
      </c>
      <c r="I26" s="281" t="s">
        <v>1902</v>
      </c>
      <c r="J26" s="281" t="s">
        <v>1902</v>
      </c>
      <c r="K26" s="281" t="s">
        <v>1902</v>
      </c>
      <c r="L26" s="281">
        <v>2080901</v>
      </c>
      <c r="M26" s="281">
        <v>830109</v>
      </c>
      <c r="N26" s="282" t="str">
        <f t="shared" si="1"/>
        <v>×</v>
      </c>
    </row>
    <row r="27" spans="1:14" s="129" customFormat="1" ht="21.95" customHeight="1" thickBot="1">
      <c r="A27" s="1135"/>
      <c r="B27" s="303" t="s">
        <v>921</v>
      </c>
      <c r="C27" s="304">
        <v>11</v>
      </c>
      <c r="D27" s="305">
        <v>71</v>
      </c>
      <c r="E27" s="305">
        <v>30087</v>
      </c>
      <c r="F27" s="305">
        <v>6210</v>
      </c>
      <c r="G27" s="305">
        <v>21186</v>
      </c>
      <c r="H27" s="305">
        <v>2691</v>
      </c>
      <c r="I27" s="305">
        <v>11634</v>
      </c>
      <c r="J27" s="305">
        <v>5755</v>
      </c>
      <c r="K27" s="305">
        <v>22425</v>
      </c>
      <c r="L27" s="305" t="s">
        <v>177</v>
      </c>
      <c r="M27" s="305" t="s">
        <v>177</v>
      </c>
      <c r="N27" s="278">
        <f t="shared" si="1"/>
        <v>423.76056338028167</v>
      </c>
    </row>
    <row r="28" spans="1:14" ht="37.5" customHeight="1">
      <c r="A28" s="1135"/>
      <c r="B28" s="1208" t="s">
        <v>2046</v>
      </c>
      <c r="C28" s="1164"/>
      <c r="D28" s="1164"/>
      <c r="E28" s="1164"/>
      <c r="F28" s="1164"/>
      <c r="G28" s="1164"/>
      <c r="H28" s="1164"/>
      <c r="I28" s="1164"/>
      <c r="J28" s="1106" t="s">
        <v>2045</v>
      </c>
      <c r="K28" s="1108"/>
      <c r="L28" s="1108"/>
      <c r="M28" s="1108"/>
      <c r="N28" s="1108"/>
    </row>
  </sheetData>
  <sheetProtection sheet="1" objects="1" scenarios="1"/>
  <mergeCells count="14">
    <mergeCell ref="F3:F4"/>
    <mergeCell ref="G3:G4"/>
    <mergeCell ref="J28:N28"/>
    <mergeCell ref="A1:A28"/>
    <mergeCell ref="L1:N1"/>
    <mergeCell ref="B2:B4"/>
    <mergeCell ref="C2:C4"/>
    <mergeCell ref="D2:D4"/>
    <mergeCell ref="E2:H2"/>
    <mergeCell ref="I2:I4"/>
    <mergeCell ref="J2:J4"/>
    <mergeCell ref="K2:K4"/>
    <mergeCell ref="E3:E4"/>
    <mergeCell ref="B28:I28"/>
  </mergeCells>
  <phoneticPr fontId="3"/>
  <pageMargins left="0.39370078740157483" right="0.39370078740157483" top="1.1811023622047245" bottom="0.78740157480314965" header="0.51181102362204722" footer="0.51181102362204722"/>
  <pageSetup paperSize="9" scale="79" firstPageNumber="2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0"/>
  <sheetViews>
    <sheetView zoomScaleNormal="100" workbookViewId="0"/>
  </sheetViews>
  <sheetFormatPr defaultRowHeight="13.5"/>
  <cols>
    <col min="1" max="1" width="10.625" style="2" customWidth="1"/>
    <col min="2" max="2" width="3.375" style="4" bestFit="1" customWidth="1"/>
    <col min="3" max="3" width="3.375" style="2" bestFit="1" customWidth="1"/>
    <col min="4" max="4" width="11.625" style="36" bestFit="1" customWidth="1"/>
    <col min="5" max="8" width="11.25" style="36" customWidth="1"/>
    <col min="9" max="9" width="13.875" style="36" bestFit="1" customWidth="1"/>
    <col min="10" max="16384" width="9" style="2"/>
  </cols>
  <sheetData>
    <row r="1" spans="1:9" ht="18" customHeight="1" thickBot="1">
      <c r="A1" s="2" t="s">
        <v>154</v>
      </c>
      <c r="G1" s="1033" t="s">
        <v>155</v>
      </c>
      <c r="H1" s="1034"/>
      <c r="I1" s="37" t="s">
        <v>156</v>
      </c>
    </row>
    <row r="2" spans="1:9" s="4" customFormat="1">
      <c r="A2" s="1014" t="s">
        <v>157</v>
      </c>
      <c r="B2" s="1016"/>
      <c r="C2" s="1046" t="s">
        <v>158</v>
      </c>
      <c r="D2" s="1047"/>
      <c r="E2" s="38" t="s">
        <v>159</v>
      </c>
      <c r="F2" s="38" t="s">
        <v>160</v>
      </c>
      <c r="G2" s="38" t="s">
        <v>161</v>
      </c>
      <c r="H2" s="38" t="s">
        <v>162</v>
      </c>
      <c r="I2" s="39" t="s">
        <v>163</v>
      </c>
    </row>
    <row r="3" spans="1:9">
      <c r="A3" s="1048" t="s">
        <v>1934</v>
      </c>
      <c r="B3" s="1049"/>
      <c r="C3" s="1039">
        <f>IF(SUM(E3:I3)=0,"",SUM(E3:I3))</f>
        <v>12125076</v>
      </c>
      <c r="D3" s="1040"/>
      <c r="E3" s="634">
        <v>252136</v>
      </c>
      <c r="F3" s="634">
        <v>36959</v>
      </c>
      <c r="G3" s="634">
        <v>8225675</v>
      </c>
      <c r="H3" s="634">
        <v>52529</v>
      </c>
      <c r="I3" s="634">
        <v>3557777</v>
      </c>
    </row>
    <row r="4" spans="1:9">
      <c r="A4" s="1034" t="s">
        <v>1880</v>
      </c>
      <c r="B4" s="1038"/>
      <c r="C4" s="1039">
        <f>IF(SUM(E4:I4)=0,"",SUM(E4:I4))</f>
        <v>12128716</v>
      </c>
      <c r="D4" s="1040"/>
      <c r="E4" s="634">
        <v>250407</v>
      </c>
      <c r="F4" s="634">
        <v>36187</v>
      </c>
      <c r="G4" s="634">
        <v>8237657</v>
      </c>
      <c r="H4" s="634">
        <v>50522</v>
      </c>
      <c r="I4" s="634">
        <v>3553943</v>
      </c>
    </row>
    <row r="5" spans="1:9">
      <c r="A5" s="1034" t="s">
        <v>194</v>
      </c>
      <c r="B5" s="1038"/>
      <c r="C5" s="1039">
        <f t="shared" ref="C5:C6" si="0">IF(SUM(E5:I5)=0,"",SUM(E5:I5))</f>
        <v>12189599</v>
      </c>
      <c r="D5" s="1040"/>
      <c r="E5" s="634">
        <v>245535</v>
      </c>
      <c r="F5" s="634">
        <v>36639</v>
      </c>
      <c r="G5" s="634">
        <v>8243371</v>
      </c>
      <c r="H5" s="634">
        <v>50521</v>
      </c>
      <c r="I5" s="634">
        <v>3613533</v>
      </c>
    </row>
    <row r="6" spans="1:9">
      <c r="A6" s="1034" t="s">
        <v>1881</v>
      </c>
      <c r="B6" s="1041"/>
      <c r="C6" s="1039">
        <f t="shared" si="0"/>
        <v>12257218</v>
      </c>
      <c r="D6" s="1040"/>
      <c r="E6" s="634">
        <v>238496</v>
      </c>
      <c r="F6" s="634">
        <v>35335</v>
      </c>
      <c r="G6" s="634">
        <v>8262333</v>
      </c>
      <c r="H6" s="634">
        <v>50521</v>
      </c>
      <c r="I6" s="634">
        <v>3670533</v>
      </c>
    </row>
    <row r="7" spans="1:9" ht="14.25" thickBot="1">
      <c r="A7" s="1042" t="s">
        <v>1933</v>
      </c>
      <c r="B7" s="1043"/>
      <c r="C7" s="1044">
        <f t="shared" ref="C7" si="1">IF(SUM(E7:I7)=0,"",SUM(E7:I7))</f>
        <v>12324563</v>
      </c>
      <c r="D7" s="1045"/>
      <c r="E7" s="635">
        <v>236388</v>
      </c>
      <c r="F7" s="635">
        <v>35793</v>
      </c>
      <c r="G7" s="635">
        <v>8272965</v>
      </c>
      <c r="H7" s="635">
        <v>50012</v>
      </c>
      <c r="I7" s="635">
        <v>3729405</v>
      </c>
    </row>
    <row r="8" spans="1:9" ht="18" customHeight="1">
      <c r="H8" s="1033" t="s">
        <v>168</v>
      </c>
      <c r="I8" s="1034"/>
    </row>
    <row r="9" spans="1:9" ht="18" customHeight="1" thickBot="1">
      <c r="A9" s="2" t="s">
        <v>169</v>
      </c>
      <c r="H9" s="37" t="s">
        <v>156</v>
      </c>
    </row>
    <row r="10" spans="1:9" s="4" customFormat="1">
      <c r="A10" s="1014" t="s">
        <v>170</v>
      </c>
      <c r="B10" s="1014"/>
      <c r="C10" s="1016"/>
      <c r="D10" s="38" t="s">
        <v>171</v>
      </c>
      <c r="E10" s="38" t="s">
        <v>172</v>
      </c>
      <c r="F10" s="38" t="s">
        <v>173</v>
      </c>
      <c r="G10" s="38" t="s">
        <v>174</v>
      </c>
      <c r="H10" s="39" t="s">
        <v>175</v>
      </c>
      <c r="I10" s="42"/>
    </row>
    <row r="11" spans="1:9">
      <c r="A11" s="7"/>
      <c r="B11" s="1029" t="s">
        <v>176</v>
      </c>
      <c r="C11" s="1030"/>
      <c r="D11" s="45">
        <v>5259</v>
      </c>
      <c r="E11" s="549">
        <v>851</v>
      </c>
      <c r="F11" s="550" t="s">
        <v>177</v>
      </c>
      <c r="G11" s="549">
        <v>5105</v>
      </c>
      <c r="H11" s="640">
        <f t="shared" ref="H11:H19" si="2">IF(SUM(D11:G11)=0,"",SUM(D11:G11))</f>
        <v>11215</v>
      </c>
    </row>
    <row r="12" spans="1:9">
      <c r="A12" s="7" t="s">
        <v>716</v>
      </c>
      <c r="B12" s="1031" t="s">
        <v>179</v>
      </c>
      <c r="C12" s="1019"/>
      <c r="D12" s="45">
        <v>147</v>
      </c>
      <c r="E12" s="549" t="s">
        <v>177</v>
      </c>
      <c r="F12" s="549" t="s">
        <v>177</v>
      </c>
      <c r="G12" s="549">
        <v>581</v>
      </c>
      <c r="H12" s="640">
        <f t="shared" si="2"/>
        <v>728</v>
      </c>
    </row>
    <row r="13" spans="1:9">
      <c r="A13" s="14"/>
      <c r="B13" s="1032" t="s">
        <v>180</v>
      </c>
      <c r="C13" s="1021"/>
      <c r="D13" s="645">
        <f>IF(D11="-",IF(D12="-","-",IF(SUM(D11:D12)=0,"",SUM(D11:D12))),IF(SUM(D11:D12)=0,"",SUM(D11:D12)))</f>
        <v>5406</v>
      </c>
      <c r="E13" s="646">
        <f t="shared" ref="E13:G13" si="3">IF(E11="-",IF(E12="-","-",IF(SUM(E11:E12)=0,"",SUM(E11:E12))),IF(SUM(E11:E12)=0,"",SUM(E11:E12)))</f>
        <v>851</v>
      </c>
      <c r="F13" s="646" t="str">
        <f t="shared" si="3"/>
        <v>-</v>
      </c>
      <c r="G13" s="646">
        <f t="shared" si="3"/>
        <v>5686</v>
      </c>
      <c r="H13" s="47">
        <f t="shared" si="2"/>
        <v>11943</v>
      </c>
    </row>
    <row r="14" spans="1:9">
      <c r="A14" s="48"/>
      <c r="B14" s="1029" t="s">
        <v>176</v>
      </c>
      <c r="C14" s="1030"/>
      <c r="D14" s="43">
        <v>4507</v>
      </c>
      <c r="E14" s="550" t="s">
        <v>177</v>
      </c>
      <c r="F14" s="550">
        <v>108</v>
      </c>
      <c r="G14" s="550">
        <v>7074</v>
      </c>
      <c r="H14" s="640">
        <f t="shared" si="2"/>
        <v>11689</v>
      </c>
    </row>
    <row r="15" spans="1:9">
      <c r="A15" s="7" t="s">
        <v>165</v>
      </c>
      <c r="B15" s="1031" t="s">
        <v>179</v>
      </c>
      <c r="C15" s="1019"/>
      <c r="D15" s="45">
        <v>408</v>
      </c>
      <c r="E15" s="549" t="s">
        <v>177</v>
      </c>
      <c r="F15" s="549" t="s">
        <v>177</v>
      </c>
      <c r="G15" s="549">
        <v>1149</v>
      </c>
      <c r="H15" s="640">
        <f t="shared" si="2"/>
        <v>1557</v>
      </c>
    </row>
    <row r="16" spans="1:9">
      <c r="A16" s="8"/>
      <c r="B16" s="1032" t="s">
        <v>180</v>
      </c>
      <c r="C16" s="1021"/>
      <c r="D16" s="645">
        <f>IF(D14="-",IF(D15="-","-",IF(SUM(D14:D15)=0,"",SUM(D14:D15))),IF(SUM(D14:D15)=0,"",SUM(D14:D15)))</f>
        <v>4915</v>
      </c>
      <c r="E16" s="646" t="str">
        <f t="shared" ref="E16" si="4">IF(E14="-",IF(E15="-","-",IF(SUM(E14:E15)=0,"",SUM(E14:E15))),IF(SUM(E14:E15)=0,"",SUM(E14:E15)))</f>
        <v>-</v>
      </c>
      <c r="F16" s="646">
        <f t="shared" ref="F16" si="5">IF(F14="-",IF(F15="-","-",IF(SUM(F14:F15)=0,"",SUM(F14:F15))),IF(SUM(F14:F15)=0,"",SUM(F14:F15)))</f>
        <v>108</v>
      </c>
      <c r="G16" s="646">
        <f t="shared" ref="G16" si="6">IF(G14="-",IF(G15="-","-",IF(SUM(G14:G15)=0,"",SUM(G14:G15))),IF(SUM(G14:G15)=0,"",SUM(G14:G15)))</f>
        <v>8223</v>
      </c>
      <c r="H16" s="47">
        <f t="shared" si="2"/>
        <v>13246</v>
      </c>
    </row>
    <row r="17" spans="1:10">
      <c r="A17" s="48"/>
      <c r="B17" s="1029" t="s">
        <v>176</v>
      </c>
      <c r="C17" s="1030"/>
      <c r="D17" s="45">
        <v>5255</v>
      </c>
      <c r="E17" s="550" t="s">
        <v>177</v>
      </c>
      <c r="F17" s="550" t="s">
        <v>177</v>
      </c>
      <c r="G17" s="549">
        <v>4524</v>
      </c>
      <c r="H17" s="640">
        <f t="shared" si="2"/>
        <v>9779</v>
      </c>
    </row>
    <row r="18" spans="1:10">
      <c r="A18" s="7" t="s">
        <v>166</v>
      </c>
      <c r="B18" s="1031" t="s">
        <v>179</v>
      </c>
      <c r="C18" s="1019"/>
      <c r="D18" s="45">
        <v>1626</v>
      </c>
      <c r="E18" s="549" t="s">
        <v>177</v>
      </c>
      <c r="F18" s="549" t="s">
        <v>177</v>
      </c>
      <c r="G18" s="549">
        <v>2415</v>
      </c>
      <c r="H18" s="640">
        <f t="shared" si="2"/>
        <v>4041</v>
      </c>
    </row>
    <row r="19" spans="1:10">
      <c r="A19" s="8"/>
      <c r="B19" s="1032" t="s">
        <v>180</v>
      </c>
      <c r="C19" s="1021"/>
      <c r="D19" s="645">
        <f>IF(D17="-",IF(D18="-","-",IF(SUM(D17:D18)=0,"",SUM(D17:D18))),IF(SUM(D17:D18)=0,"",SUM(D17:D18)))</f>
        <v>6881</v>
      </c>
      <c r="E19" s="646" t="str">
        <f t="shared" ref="E19" si="7">IF(E17="-",IF(E18="-","-",IF(SUM(E17:E18)=0,"",SUM(E17:E18))),IF(SUM(E17:E18)=0,"",SUM(E17:E18)))</f>
        <v>-</v>
      </c>
      <c r="F19" s="646" t="str">
        <f t="shared" ref="F19" si="8">IF(F17="-",IF(F18="-","-",IF(SUM(F17:F18)=0,"",SUM(F17:F18))),IF(SUM(F17:F18)=0,"",SUM(F17:F18)))</f>
        <v>-</v>
      </c>
      <c r="G19" s="646">
        <f t="shared" ref="G19" si="9">IF(G17="-",IF(G18="-","-",IF(SUM(G17:G18)=0,"",SUM(G17:G18))),IF(SUM(G17:G18)=0,"",SUM(G17:G18)))</f>
        <v>6939</v>
      </c>
      <c r="H19" s="47">
        <f t="shared" si="2"/>
        <v>13820</v>
      </c>
    </row>
    <row r="20" spans="1:10">
      <c r="A20" s="48"/>
      <c r="B20" s="1031" t="s">
        <v>176</v>
      </c>
      <c r="C20" s="1019"/>
      <c r="D20" s="45">
        <v>8718</v>
      </c>
      <c r="E20" s="549" t="s">
        <v>177</v>
      </c>
      <c r="F20" s="549" t="s">
        <v>177</v>
      </c>
      <c r="G20" s="549">
        <v>10987</v>
      </c>
      <c r="H20" s="640">
        <f t="shared" ref="H20:H25" si="10">IF(SUM(D20:G20)=0,"",SUM(D20:G20))</f>
        <v>19705</v>
      </c>
    </row>
    <row r="21" spans="1:10">
      <c r="A21" s="7" t="s">
        <v>211</v>
      </c>
      <c r="B21" s="1031" t="s">
        <v>179</v>
      </c>
      <c r="C21" s="1019"/>
      <c r="D21" s="45">
        <v>1570</v>
      </c>
      <c r="E21" s="549" t="s">
        <v>177</v>
      </c>
      <c r="F21" s="549" t="s">
        <v>177</v>
      </c>
      <c r="G21" s="549">
        <v>1239</v>
      </c>
      <c r="H21" s="640">
        <f t="shared" si="10"/>
        <v>2809</v>
      </c>
    </row>
    <row r="22" spans="1:10">
      <c r="A22" s="14"/>
      <c r="B22" s="1032" t="s">
        <v>180</v>
      </c>
      <c r="C22" s="1021"/>
      <c r="D22" s="645">
        <f>IF(D20="-",IF(D21="-","-",IF(SUM(D20:D21)=0,"",SUM(D20:D21))),IF(SUM(D20:D21)=0,"",SUM(D20:D21)))</f>
        <v>10288</v>
      </c>
      <c r="E22" s="646" t="str">
        <f t="shared" ref="E22" si="11">IF(E20="-",IF(E21="-","-",IF(SUM(E20:E21)=0,"",SUM(E20:E21))),IF(SUM(E20:E21)=0,"",SUM(E20:E21)))</f>
        <v>-</v>
      </c>
      <c r="F22" s="646" t="str">
        <f t="shared" ref="F22" si="12">IF(F20="-",IF(F21="-","-",IF(SUM(F20:F21)=0,"",SUM(F20:F21))),IF(SUM(F20:F21)=0,"",SUM(F20:F21)))</f>
        <v>-</v>
      </c>
      <c r="G22" s="646">
        <f t="shared" ref="G22" si="13">IF(G20="-",IF(G21="-","-",IF(SUM(G20:G21)=0,"",SUM(G20:G21))),IF(SUM(G20:G21)=0,"",SUM(G20:G21)))</f>
        <v>12226</v>
      </c>
      <c r="H22" s="640">
        <f t="shared" si="10"/>
        <v>22514</v>
      </c>
    </row>
    <row r="23" spans="1:10">
      <c r="A23" s="7"/>
      <c r="B23" s="1031" t="s">
        <v>176</v>
      </c>
      <c r="C23" s="1019"/>
      <c r="D23" s="43">
        <v>4173</v>
      </c>
      <c r="E23" s="550">
        <v>889</v>
      </c>
      <c r="F23" s="550" t="s">
        <v>177</v>
      </c>
      <c r="G23" s="550">
        <v>9822</v>
      </c>
      <c r="H23" s="639">
        <f t="shared" si="10"/>
        <v>14884</v>
      </c>
    </row>
    <row r="24" spans="1:10">
      <c r="A24" s="7" t="s">
        <v>1884</v>
      </c>
      <c r="B24" s="1031" t="s">
        <v>179</v>
      </c>
      <c r="C24" s="1019"/>
      <c r="D24" s="45">
        <v>673</v>
      </c>
      <c r="E24" s="638" t="s">
        <v>177</v>
      </c>
      <c r="F24" s="638" t="s">
        <v>177</v>
      </c>
      <c r="G24" s="638">
        <v>478</v>
      </c>
      <c r="H24" s="640">
        <f>IF(SUM(D24:G24)=0,"",SUM(D24:G24))</f>
        <v>1151</v>
      </c>
    </row>
    <row r="25" spans="1:10" ht="14.25" thickBot="1">
      <c r="A25" s="21"/>
      <c r="B25" s="1052" t="s">
        <v>180</v>
      </c>
      <c r="C25" s="1053"/>
      <c r="D25" s="637">
        <f>IF(D23="-",IF(D24="-","-",IF(SUM(D23:D24)=0,"",SUM(D23:D24))),IF(SUM(D23:D24)=0,"",SUM(D23:D24)))</f>
        <v>4846</v>
      </c>
      <c r="E25" s="186">
        <f t="shared" ref="E25" si="14">IF(E23="-",IF(E24="-","-",IF(SUM(E23:E24)=0,"",SUM(E23:E24))),IF(SUM(E23:E24)=0,"",SUM(E23:E24)))</f>
        <v>889</v>
      </c>
      <c r="F25" s="186" t="str">
        <f t="shared" ref="F25" si="15">IF(F23="-",IF(F24="-","-",IF(SUM(F23:F24)=0,"",SUM(F23:F24))),IF(SUM(F23:F24)=0,"",SUM(F23:F24)))</f>
        <v>-</v>
      </c>
      <c r="G25" s="186">
        <f t="shared" ref="G25" si="16">IF(G23="-",IF(G24="-","-",IF(SUM(G23:G24)=0,"",SUM(G23:G24))),IF(SUM(G23:G24)=0,"",SUM(G23:G24)))</f>
        <v>10300</v>
      </c>
      <c r="H25" s="51">
        <f t="shared" si="10"/>
        <v>16035</v>
      </c>
    </row>
    <row r="26" spans="1:10">
      <c r="A26" s="14"/>
      <c r="B26" s="12"/>
      <c r="C26" s="12"/>
      <c r="D26" s="40"/>
      <c r="E26" s="40"/>
      <c r="F26" s="1033" t="s">
        <v>182</v>
      </c>
      <c r="G26" s="1034"/>
      <c r="H26" s="1035"/>
    </row>
    <row r="27" spans="1:10">
      <c r="A27" s="14"/>
      <c r="B27" s="12"/>
      <c r="C27" s="12"/>
      <c r="D27" s="40"/>
      <c r="E27" s="40"/>
      <c r="F27" s="40"/>
      <c r="G27" s="46"/>
      <c r="H27" s="7"/>
    </row>
    <row r="28" spans="1:10" ht="18" customHeight="1" thickBot="1">
      <c r="A28" s="2" t="s">
        <v>183</v>
      </c>
      <c r="F28" s="36" t="s">
        <v>184</v>
      </c>
      <c r="I28" s="52"/>
    </row>
    <row r="29" spans="1:10" ht="14.25" customHeight="1">
      <c r="A29" s="1014" t="s">
        <v>185</v>
      </c>
      <c r="B29" s="1054"/>
      <c r="C29" s="1054"/>
      <c r="D29" s="1055"/>
      <c r="E29" s="38" t="s">
        <v>171</v>
      </c>
      <c r="F29" s="38" t="s">
        <v>172</v>
      </c>
      <c r="G29" s="38" t="s">
        <v>173</v>
      </c>
      <c r="H29" s="38" t="s">
        <v>174</v>
      </c>
      <c r="I29" s="39" t="s">
        <v>175</v>
      </c>
      <c r="J29" s="36"/>
    </row>
    <row r="30" spans="1:10">
      <c r="A30" s="14"/>
      <c r="B30" s="1031"/>
      <c r="C30" s="1036"/>
      <c r="D30" s="1037"/>
      <c r="E30" s="54">
        <v>10</v>
      </c>
      <c r="F30" s="55">
        <v>1</v>
      </c>
      <c r="G30" s="55" t="s">
        <v>177</v>
      </c>
      <c r="H30" s="55">
        <v>10</v>
      </c>
      <c r="I30" s="399">
        <f t="shared" ref="I30:I53" si="17">IF(SUM(E30:H30)=0,"",SUM(E30:H30))</f>
        <v>21</v>
      </c>
      <c r="J30" s="40"/>
    </row>
    <row r="31" spans="1:10">
      <c r="A31" s="14"/>
      <c r="B31" s="1031" t="s">
        <v>186</v>
      </c>
      <c r="C31" s="1036"/>
      <c r="D31" s="1037"/>
      <c r="E31" s="56">
        <v>4248</v>
      </c>
      <c r="F31" s="57">
        <v>851</v>
      </c>
      <c r="G31" s="57" t="s">
        <v>177</v>
      </c>
      <c r="H31" s="57">
        <v>4728</v>
      </c>
      <c r="I31" s="177">
        <f t="shared" si="17"/>
        <v>9827</v>
      </c>
      <c r="J31" s="40"/>
    </row>
    <row r="32" spans="1:10">
      <c r="A32" s="14"/>
      <c r="B32" s="1031"/>
      <c r="C32" s="1036"/>
      <c r="D32" s="1037"/>
      <c r="E32" s="60">
        <v>4</v>
      </c>
      <c r="F32" s="61" t="s">
        <v>177</v>
      </c>
      <c r="G32" s="61" t="s">
        <v>177</v>
      </c>
      <c r="H32" s="61">
        <v>1</v>
      </c>
      <c r="I32" s="399">
        <f t="shared" si="17"/>
        <v>5</v>
      </c>
      <c r="J32" s="40"/>
    </row>
    <row r="33" spans="1:10">
      <c r="A33" s="7" t="s">
        <v>716</v>
      </c>
      <c r="B33" s="1031" t="s">
        <v>187</v>
      </c>
      <c r="C33" s="1036"/>
      <c r="D33" s="1037"/>
      <c r="E33" s="56">
        <v>1158</v>
      </c>
      <c r="F33" s="57" t="s">
        <v>177</v>
      </c>
      <c r="G33" s="57" t="s">
        <v>177</v>
      </c>
      <c r="H33" s="57">
        <v>958</v>
      </c>
      <c r="I33" s="177">
        <f t="shared" si="17"/>
        <v>2116</v>
      </c>
      <c r="J33" s="40"/>
    </row>
    <row r="34" spans="1:10">
      <c r="A34" s="14"/>
      <c r="B34" s="1031"/>
      <c r="C34" s="1036"/>
      <c r="D34" s="1037"/>
      <c r="E34" s="60">
        <f>IF(E30="-",IF(E32="-","-",IF(SUM(E30,E32)=0,"",SUM(E30,E32))),IF(SUM(E30,E32)=0,"",SUM(E30,E32)))</f>
        <v>14</v>
      </c>
      <c r="F34" s="61">
        <f t="shared" ref="F34:H34" si="18">IF(F30="-",IF(F32="-","-",IF(SUM(F30,F32)=0,"",SUM(F30,F32))),IF(SUM(F30,F32)=0,"",SUM(F30,F32)))</f>
        <v>1</v>
      </c>
      <c r="G34" s="61" t="str">
        <f t="shared" si="18"/>
        <v>-</v>
      </c>
      <c r="H34" s="61">
        <f t="shared" si="18"/>
        <v>11</v>
      </c>
      <c r="I34" s="399">
        <f t="shared" si="17"/>
        <v>26</v>
      </c>
      <c r="J34" s="40"/>
    </row>
    <row r="35" spans="1:10">
      <c r="A35" s="14"/>
      <c r="B35" s="1032" t="s">
        <v>180</v>
      </c>
      <c r="C35" s="1050"/>
      <c r="D35" s="1051"/>
      <c r="E35" s="645">
        <f>IF(E31="-",IF(E33="-","-",IF(SUM(E31,E33)=0,"",SUM(E31,E33))),IF(SUM(E31,E33)=0,"",SUM(E31,E33)))</f>
        <v>5406</v>
      </c>
      <c r="F35" s="646">
        <f t="shared" ref="F35:H35" si="19">IF(F31="-",IF(F33="-","-",IF(SUM(F31,F33)=0,"",SUM(F31,F33))),IF(SUM(F31,F33)=0,"",SUM(F31,F33)))</f>
        <v>851</v>
      </c>
      <c r="G35" s="646" t="str">
        <f t="shared" si="19"/>
        <v>-</v>
      </c>
      <c r="H35" s="646">
        <f t="shared" si="19"/>
        <v>5686</v>
      </c>
      <c r="I35" s="646">
        <f t="shared" si="17"/>
        <v>11943</v>
      </c>
      <c r="J35" s="40"/>
    </row>
    <row r="36" spans="1:10">
      <c r="A36" s="14"/>
      <c r="B36" s="1031"/>
      <c r="C36" s="1036"/>
      <c r="D36" s="1037"/>
      <c r="E36" s="64">
        <v>6</v>
      </c>
      <c r="F36" s="61" t="s">
        <v>177</v>
      </c>
      <c r="G36" s="61">
        <v>1</v>
      </c>
      <c r="H36" s="65">
        <v>9</v>
      </c>
      <c r="I36" s="399">
        <f t="shared" si="17"/>
        <v>16</v>
      </c>
      <c r="J36" s="40"/>
    </row>
    <row r="37" spans="1:10">
      <c r="A37" s="14"/>
      <c r="B37" s="1031" t="s">
        <v>186</v>
      </c>
      <c r="C37" s="1036"/>
      <c r="D37" s="1037"/>
      <c r="E37" s="56">
        <v>3145</v>
      </c>
      <c r="F37" s="57" t="s">
        <v>177</v>
      </c>
      <c r="G37" s="57">
        <v>108</v>
      </c>
      <c r="H37" s="57">
        <v>5386</v>
      </c>
      <c r="I37" s="177">
        <f t="shared" si="17"/>
        <v>8639</v>
      </c>
      <c r="J37" s="40"/>
    </row>
    <row r="38" spans="1:10">
      <c r="A38" s="14"/>
      <c r="B38" s="1031"/>
      <c r="C38" s="1036"/>
      <c r="D38" s="1037"/>
      <c r="E38" s="64">
        <v>4</v>
      </c>
      <c r="F38" s="65" t="s">
        <v>177</v>
      </c>
      <c r="G38" s="61" t="s">
        <v>177</v>
      </c>
      <c r="H38" s="65">
        <v>6</v>
      </c>
      <c r="I38" s="399">
        <f t="shared" si="17"/>
        <v>10</v>
      </c>
      <c r="J38" s="40"/>
    </row>
    <row r="39" spans="1:10">
      <c r="A39" s="7" t="s">
        <v>165</v>
      </c>
      <c r="B39" s="1031" t="s">
        <v>187</v>
      </c>
      <c r="C39" s="1036"/>
      <c r="D39" s="1037"/>
      <c r="E39" s="56">
        <v>1770</v>
      </c>
      <c r="F39" s="57" t="s">
        <v>177</v>
      </c>
      <c r="G39" s="57" t="s">
        <v>177</v>
      </c>
      <c r="H39" s="57">
        <v>2837</v>
      </c>
      <c r="I39" s="177">
        <f t="shared" si="17"/>
        <v>4607</v>
      </c>
      <c r="J39" s="40"/>
    </row>
    <row r="40" spans="1:10">
      <c r="A40" s="14"/>
      <c r="B40" s="1031"/>
      <c r="C40" s="1036"/>
      <c r="D40" s="1037"/>
      <c r="E40" s="60">
        <f>IF(E36="-",IF(E38="-","-",IF(SUM(E36,E38)=0,"",SUM(E36,E38))),IF(SUM(E36,E38)=0,"",SUM(E36,E38)))</f>
        <v>10</v>
      </c>
      <c r="F40" s="61" t="str">
        <f t="shared" ref="F40:H40" si="20">IF(F36="-",IF(F38="-","-",IF(SUM(F36,F38)=0,"",SUM(F36,F38))),IF(SUM(F36,F38)=0,"",SUM(F36,F38)))</f>
        <v>-</v>
      </c>
      <c r="G40" s="61">
        <f t="shared" si="20"/>
        <v>1</v>
      </c>
      <c r="H40" s="61">
        <f t="shared" si="20"/>
        <v>15</v>
      </c>
      <c r="I40" s="399">
        <f t="shared" si="17"/>
        <v>26</v>
      </c>
      <c r="J40" s="40"/>
    </row>
    <row r="41" spans="1:10">
      <c r="A41" s="14"/>
      <c r="B41" s="1032" t="s">
        <v>180</v>
      </c>
      <c r="C41" s="1050"/>
      <c r="D41" s="1051"/>
      <c r="E41" s="645">
        <f>IF(E37="-",IF(E39="-","-",IF(SUM(E37,E39)=0,"",SUM(E37,E39))),IF(SUM(E37,E39)=0,"",SUM(E37,E39)))</f>
        <v>4915</v>
      </c>
      <c r="F41" s="646" t="str">
        <f t="shared" ref="F41:H41" si="21">IF(F37="-",IF(F39="-","-",IF(SUM(F37,F39)=0,"",SUM(F37,F39))),IF(SUM(F37,F39)=0,"",SUM(F37,F39)))</f>
        <v>-</v>
      </c>
      <c r="G41" s="646">
        <f t="shared" si="21"/>
        <v>108</v>
      </c>
      <c r="H41" s="646">
        <f t="shared" si="21"/>
        <v>8223</v>
      </c>
      <c r="I41" s="646">
        <f t="shared" si="17"/>
        <v>13246</v>
      </c>
      <c r="J41" s="40"/>
    </row>
    <row r="42" spans="1:10">
      <c r="A42" s="8"/>
      <c r="B42" s="1031"/>
      <c r="C42" s="1036"/>
      <c r="D42" s="1037"/>
      <c r="E42" s="64">
        <v>5</v>
      </c>
      <c r="F42" s="61" t="s">
        <v>177</v>
      </c>
      <c r="G42" s="65" t="s">
        <v>177</v>
      </c>
      <c r="H42" s="65">
        <v>8</v>
      </c>
      <c r="I42" s="399">
        <f t="shared" si="17"/>
        <v>13</v>
      </c>
      <c r="J42" s="40"/>
    </row>
    <row r="43" spans="1:10">
      <c r="A43" s="14"/>
      <c r="B43" s="1031" t="s">
        <v>186</v>
      </c>
      <c r="C43" s="1036"/>
      <c r="D43" s="1037"/>
      <c r="E43" s="56">
        <v>2837</v>
      </c>
      <c r="F43" s="57" t="s">
        <v>177</v>
      </c>
      <c r="G43" s="57" t="s">
        <v>177</v>
      </c>
      <c r="H43" s="57">
        <v>4691</v>
      </c>
      <c r="I43" s="177">
        <f t="shared" si="17"/>
        <v>7528</v>
      </c>
      <c r="J43" s="40"/>
    </row>
    <row r="44" spans="1:10">
      <c r="A44" s="14"/>
      <c r="B44" s="1031"/>
      <c r="C44" s="1036"/>
      <c r="D44" s="1037"/>
      <c r="E44" s="64">
        <v>8</v>
      </c>
      <c r="F44" s="61" t="s">
        <v>177</v>
      </c>
      <c r="G44" s="61" t="s">
        <v>177</v>
      </c>
      <c r="H44" s="61">
        <v>3</v>
      </c>
      <c r="I44" s="399">
        <f t="shared" si="17"/>
        <v>11</v>
      </c>
      <c r="J44" s="40"/>
    </row>
    <row r="45" spans="1:10">
      <c r="A45" s="7" t="s">
        <v>166</v>
      </c>
      <c r="B45" s="1031" t="s">
        <v>187</v>
      </c>
      <c r="C45" s="1036"/>
      <c r="D45" s="1037"/>
      <c r="E45" s="56">
        <v>4044</v>
      </c>
      <c r="F45" s="57" t="s">
        <v>177</v>
      </c>
      <c r="G45" s="57" t="s">
        <v>177</v>
      </c>
      <c r="H45" s="57">
        <v>2248</v>
      </c>
      <c r="I45" s="177">
        <f t="shared" si="17"/>
        <v>6292</v>
      </c>
      <c r="J45" s="40"/>
    </row>
    <row r="46" spans="1:10">
      <c r="A46" s="14"/>
      <c r="B46" s="1031"/>
      <c r="C46" s="1036"/>
      <c r="D46" s="1037"/>
      <c r="E46" s="647">
        <f>IF(E42="-",IF(E44="-","-",IF(SUM(E42,E44)=0,"",SUM(E42,E44))),IF(SUM(E42,E44)=0,"",SUM(E42,E44)))</f>
        <v>13</v>
      </c>
      <c r="F46" s="648" t="str">
        <f t="shared" ref="F46:H46" si="22">IF(F42="-",IF(F44="-","-",IF(SUM(F42,F44)=0,"",SUM(F42,F44))),IF(SUM(F42,F44)=0,"",SUM(F42,F44)))</f>
        <v>-</v>
      </c>
      <c r="G46" s="648" t="str">
        <f t="shared" si="22"/>
        <v>-</v>
      </c>
      <c r="H46" s="648">
        <f t="shared" si="22"/>
        <v>11</v>
      </c>
      <c r="I46" s="399">
        <f t="shared" si="17"/>
        <v>24</v>
      </c>
      <c r="J46" s="40"/>
    </row>
    <row r="47" spans="1:10">
      <c r="A47" s="8"/>
      <c r="B47" s="1032" t="s">
        <v>180</v>
      </c>
      <c r="C47" s="1050"/>
      <c r="D47" s="1051"/>
      <c r="E47" s="645">
        <f>IF(E43="-",IF(E45="-","-",IF(SUM(E43,E45)=0,"",SUM(E43,E45))),IF(SUM(E43,E45)=0,"",SUM(E43,E45)))</f>
        <v>6881</v>
      </c>
      <c r="F47" s="646" t="str">
        <f t="shared" ref="F47:H47" si="23">IF(F43="-",IF(F45="-","-",IF(SUM(F43,F45)=0,"",SUM(F43,F45))),IF(SUM(F43,F45)=0,"",SUM(F43,F45)))</f>
        <v>-</v>
      </c>
      <c r="G47" s="646" t="str">
        <f t="shared" si="23"/>
        <v>-</v>
      </c>
      <c r="H47" s="646">
        <f t="shared" si="23"/>
        <v>6939</v>
      </c>
      <c r="I47" s="646">
        <f t="shared" si="17"/>
        <v>13820</v>
      </c>
      <c r="J47" s="40"/>
    </row>
    <row r="48" spans="1:10">
      <c r="A48" s="8"/>
      <c r="B48" s="1031"/>
      <c r="C48" s="1036"/>
      <c r="D48" s="1037"/>
      <c r="E48" s="64">
        <v>15</v>
      </c>
      <c r="F48" s="61" t="s">
        <v>177</v>
      </c>
      <c r="G48" s="65" t="s">
        <v>177</v>
      </c>
      <c r="H48" s="65">
        <v>14</v>
      </c>
      <c r="I48" s="399">
        <f t="shared" si="17"/>
        <v>29</v>
      </c>
      <c r="J48" s="40"/>
    </row>
    <row r="49" spans="1:10">
      <c r="A49" s="14"/>
      <c r="B49" s="1031" t="s">
        <v>186</v>
      </c>
      <c r="C49" s="1036"/>
      <c r="D49" s="1037"/>
      <c r="E49" s="56">
        <v>6294</v>
      </c>
      <c r="F49" s="57" t="s">
        <v>177</v>
      </c>
      <c r="G49" s="57" t="s">
        <v>177</v>
      </c>
      <c r="H49" s="57">
        <v>5785</v>
      </c>
      <c r="I49" s="177">
        <f t="shared" si="17"/>
        <v>12079</v>
      </c>
      <c r="J49" s="40"/>
    </row>
    <row r="50" spans="1:10">
      <c r="A50" s="14"/>
      <c r="B50" s="1031"/>
      <c r="C50" s="1036"/>
      <c r="D50" s="1037"/>
      <c r="E50" s="64">
        <v>6</v>
      </c>
      <c r="F50" s="61" t="s">
        <v>177</v>
      </c>
      <c r="G50" s="61" t="s">
        <v>177</v>
      </c>
      <c r="H50" s="61">
        <v>8</v>
      </c>
      <c r="I50" s="399">
        <f t="shared" si="17"/>
        <v>14</v>
      </c>
      <c r="J50" s="40"/>
    </row>
    <row r="51" spans="1:10">
      <c r="A51" s="7" t="s">
        <v>211</v>
      </c>
      <c r="B51" s="1031" t="s">
        <v>187</v>
      </c>
      <c r="C51" s="1036"/>
      <c r="D51" s="1037"/>
      <c r="E51" s="56">
        <v>3994</v>
      </c>
      <c r="F51" s="57" t="s">
        <v>177</v>
      </c>
      <c r="G51" s="57" t="s">
        <v>177</v>
      </c>
      <c r="H51" s="57">
        <v>6441</v>
      </c>
      <c r="I51" s="177">
        <f t="shared" si="17"/>
        <v>10435</v>
      </c>
      <c r="J51" s="40"/>
    </row>
    <row r="52" spans="1:10">
      <c r="A52" s="14"/>
      <c r="B52" s="1031"/>
      <c r="C52" s="1036"/>
      <c r="D52" s="1037"/>
      <c r="E52" s="647">
        <f>IF(E48="-",IF(E50="-","-",IF(SUM(E48,E50)=0,"",SUM(E48,E50))),IF(SUM(E48,E50)=0,"",SUM(E48,E50)))</f>
        <v>21</v>
      </c>
      <c r="F52" s="648" t="str">
        <f t="shared" ref="F52:H52" si="24">IF(F48="-",IF(F50="-","-",IF(SUM(F48,F50)=0,"",SUM(F48,F50))),IF(SUM(F48,F50)=0,"",SUM(F48,F50)))</f>
        <v>-</v>
      </c>
      <c r="G52" s="648" t="str">
        <f t="shared" si="24"/>
        <v>-</v>
      </c>
      <c r="H52" s="648">
        <f t="shared" si="24"/>
        <v>22</v>
      </c>
      <c r="I52" s="399">
        <f t="shared" si="17"/>
        <v>43</v>
      </c>
      <c r="J52" s="40"/>
    </row>
    <row r="53" spans="1:10">
      <c r="A53" s="8"/>
      <c r="B53" s="1032" t="s">
        <v>180</v>
      </c>
      <c r="C53" s="1050"/>
      <c r="D53" s="1051"/>
      <c r="E53" s="645">
        <f>IF(E49="-",IF(E51="-","-",IF(SUM(E49,E51)=0,"",SUM(E49,E51))),IF(SUM(E49,E51)=0,"",SUM(E49,E51)))</f>
        <v>10288</v>
      </c>
      <c r="F53" s="646" t="str">
        <f t="shared" ref="F53:H53" si="25">IF(F49="-",IF(F51="-","-",IF(SUM(F49,F51)=0,"",SUM(F49,F51))),IF(SUM(F49,F51)=0,"",SUM(F49,F51)))</f>
        <v>-</v>
      </c>
      <c r="G53" s="646" t="str">
        <f t="shared" si="25"/>
        <v>-</v>
      </c>
      <c r="H53" s="646">
        <f t="shared" si="25"/>
        <v>12226</v>
      </c>
      <c r="I53" s="646">
        <f t="shared" si="17"/>
        <v>22514</v>
      </c>
      <c r="J53" s="40"/>
    </row>
    <row r="54" spans="1:10">
      <c r="A54" s="8"/>
      <c r="B54" s="1031"/>
      <c r="C54" s="1036"/>
      <c r="D54" s="1037"/>
      <c r="E54" s="67">
        <v>9</v>
      </c>
      <c r="F54" s="62">
        <v>1</v>
      </c>
      <c r="G54" s="66" t="s">
        <v>177</v>
      </c>
      <c r="H54" s="66">
        <v>6</v>
      </c>
      <c r="I54" s="399">
        <f t="shared" ref="I54:I59" si="26">IF(SUM(E54:H54)=0,"",SUM(E54:H54))</f>
        <v>16</v>
      </c>
      <c r="J54" s="40"/>
    </row>
    <row r="55" spans="1:10">
      <c r="A55" s="14"/>
      <c r="B55" s="1031" t="s">
        <v>186</v>
      </c>
      <c r="C55" s="1036"/>
      <c r="D55" s="1037"/>
      <c r="E55" s="68">
        <v>3893</v>
      </c>
      <c r="F55" s="58">
        <v>496</v>
      </c>
      <c r="G55" s="58" t="s">
        <v>177</v>
      </c>
      <c r="H55" s="58">
        <v>3444</v>
      </c>
      <c r="I55" s="177">
        <f t="shared" si="26"/>
        <v>7833</v>
      </c>
      <c r="J55" s="40"/>
    </row>
    <row r="56" spans="1:10">
      <c r="A56" s="14"/>
      <c r="B56" s="1031"/>
      <c r="C56" s="1036"/>
      <c r="D56" s="1037"/>
      <c r="E56" s="67">
        <v>4</v>
      </c>
      <c r="F56" s="62" t="s">
        <v>177</v>
      </c>
      <c r="G56" s="62" t="s">
        <v>177</v>
      </c>
      <c r="H56" s="62">
        <v>15</v>
      </c>
      <c r="I56" s="399">
        <f t="shared" si="26"/>
        <v>19</v>
      </c>
      <c r="J56" s="40"/>
    </row>
    <row r="57" spans="1:10">
      <c r="A57" s="7" t="s">
        <v>1884</v>
      </c>
      <c r="B57" s="1031" t="s">
        <v>187</v>
      </c>
      <c r="C57" s="1036"/>
      <c r="D57" s="1037"/>
      <c r="E57" s="68">
        <v>953</v>
      </c>
      <c r="F57" s="58" t="s">
        <v>177</v>
      </c>
      <c r="G57" s="58" t="s">
        <v>177</v>
      </c>
      <c r="H57" s="58">
        <v>7249</v>
      </c>
      <c r="I57" s="177">
        <f t="shared" si="26"/>
        <v>8202</v>
      </c>
      <c r="J57" s="40"/>
    </row>
    <row r="58" spans="1:10">
      <c r="A58" s="14"/>
      <c r="B58" s="1031"/>
      <c r="C58" s="1036"/>
      <c r="D58" s="1037"/>
      <c r="E58" s="647">
        <f>IF(E54="-",IF(E56="-","-",IF(SUM(E54,E56)=0,"",SUM(E54,E56))),IF(SUM(E54,E56)=0,"",SUM(E54,E56)))</f>
        <v>13</v>
      </c>
      <c r="F58" s="648">
        <f t="shared" ref="F58:H58" si="27">IF(F54="-",IF(F56="-","-",IF(SUM(F54,F56)=0,"",SUM(F54,F56))),IF(SUM(F54,F56)=0,"",SUM(F54,F56)))</f>
        <v>1</v>
      </c>
      <c r="G58" s="648" t="str">
        <f t="shared" si="27"/>
        <v>-</v>
      </c>
      <c r="H58" s="648">
        <f t="shared" si="27"/>
        <v>21</v>
      </c>
      <c r="I58" s="399">
        <f t="shared" si="26"/>
        <v>35</v>
      </c>
      <c r="J58" s="40"/>
    </row>
    <row r="59" spans="1:10" ht="14.25" thickBot="1">
      <c r="A59" s="636"/>
      <c r="B59" s="1052" t="s">
        <v>180</v>
      </c>
      <c r="C59" s="1056"/>
      <c r="D59" s="1057"/>
      <c r="E59" s="637">
        <f>IF(E55="-",IF(E57="-","-",IF(SUM(E55,E57)=0,"",SUM(E55,E57))),IF(SUM(E55,E57)=0,"",SUM(E55,E57)))</f>
        <v>4846</v>
      </c>
      <c r="F59" s="186">
        <f t="shared" ref="F59:H59" si="28">IF(F55="-",IF(F57="-","-",IF(SUM(F55,F57)=0,"",SUM(F55,F57))),IF(SUM(F55,F57)=0,"",SUM(F55,F57)))</f>
        <v>496</v>
      </c>
      <c r="G59" s="186" t="str">
        <f t="shared" si="28"/>
        <v>-</v>
      </c>
      <c r="H59" s="186">
        <f t="shared" si="28"/>
        <v>10693</v>
      </c>
      <c r="I59" s="186">
        <f t="shared" si="26"/>
        <v>16035</v>
      </c>
      <c r="J59" s="40"/>
    </row>
    <row r="60" spans="1:10" ht="18" customHeight="1">
      <c r="D60" s="634"/>
      <c r="E60" s="634"/>
      <c r="F60" s="633"/>
      <c r="G60" s="1017" t="s">
        <v>1935</v>
      </c>
      <c r="H60" s="1028"/>
      <c r="I60" s="1028"/>
    </row>
  </sheetData>
  <sheetProtection sheet="1" objects="1" scenarios="1"/>
  <mergeCells count="63">
    <mergeCell ref="B39:D39"/>
    <mergeCell ref="B38:D38"/>
    <mergeCell ref="B40:D40"/>
    <mergeCell ref="B50:D50"/>
    <mergeCell ref="B58:D58"/>
    <mergeCell ref="B59:D59"/>
    <mergeCell ref="B41:D41"/>
    <mergeCell ref="B42:D42"/>
    <mergeCell ref="B43:D43"/>
    <mergeCell ref="B44:D44"/>
    <mergeCell ref="B45:D45"/>
    <mergeCell ref="B46:D46"/>
    <mergeCell ref="B47:D47"/>
    <mergeCell ref="B48:D48"/>
    <mergeCell ref="B49:D49"/>
    <mergeCell ref="B51:D51"/>
    <mergeCell ref="B52:D52"/>
    <mergeCell ref="B53:D53"/>
    <mergeCell ref="B54:D54"/>
    <mergeCell ref="B55:D55"/>
    <mergeCell ref="H8:I8"/>
    <mergeCell ref="B34:D34"/>
    <mergeCell ref="B35:D35"/>
    <mergeCell ref="B36:D36"/>
    <mergeCell ref="B37:D37"/>
    <mergeCell ref="B23:C23"/>
    <mergeCell ref="B24:C24"/>
    <mergeCell ref="B25:C25"/>
    <mergeCell ref="A29:D29"/>
    <mergeCell ref="B30:D30"/>
    <mergeCell ref="B31:D31"/>
    <mergeCell ref="B32:D32"/>
    <mergeCell ref="B33:D33"/>
    <mergeCell ref="G1:H1"/>
    <mergeCell ref="A2:B2"/>
    <mergeCell ref="C2:D2"/>
    <mergeCell ref="A3:B3"/>
    <mergeCell ref="C3:D3"/>
    <mergeCell ref="A4:B4"/>
    <mergeCell ref="C4:D4"/>
    <mergeCell ref="B14:C14"/>
    <mergeCell ref="A5:B5"/>
    <mergeCell ref="C5:D5"/>
    <mergeCell ref="A6:B6"/>
    <mergeCell ref="C6:D6"/>
    <mergeCell ref="A7:B7"/>
    <mergeCell ref="C7:D7"/>
    <mergeCell ref="G60:I60"/>
    <mergeCell ref="A10:C10"/>
    <mergeCell ref="B11:C11"/>
    <mergeCell ref="B12:C12"/>
    <mergeCell ref="B13:C13"/>
    <mergeCell ref="F26:H26"/>
    <mergeCell ref="B15:C15"/>
    <mergeCell ref="B16:C16"/>
    <mergeCell ref="B17:C17"/>
    <mergeCell ref="B18:C18"/>
    <mergeCell ref="B19:C19"/>
    <mergeCell ref="B20:C20"/>
    <mergeCell ref="B21:C21"/>
    <mergeCell ref="B22:C22"/>
    <mergeCell ref="B56:D56"/>
    <mergeCell ref="B57:D57"/>
  </mergeCells>
  <phoneticPr fontId="3"/>
  <pageMargins left="1.1811023622047245" right="0.78740157480314965" top="0.98425196850393704" bottom="0.98425196850393704" header="0.51181102362204722" footer="0.51181102362204722"/>
  <pageSetup paperSize="9" scale="89" firstPageNumber="2" orientation="portrait" useFirstPageNumber="1"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27"/>
  <sheetViews>
    <sheetView zoomScaleNormal="100" workbookViewId="0">
      <selection activeCell="B1" sqref="B1"/>
    </sheetView>
  </sheetViews>
  <sheetFormatPr defaultRowHeight="13.5"/>
  <cols>
    <col min="1" max="1" width="8" style="36" customWidth="1"/>
    <col min="2" max="2" width="30.375" style="36" customWidth="1"/>
    <col min="3" max="3" width="7.75" style="36" bestFit="1" customWidth="1"/>
    <col min="4" max="4" width="5.75" style="36" bestFit="1" customWidth="1"/>
    <col min="5" max="5" width="7.75" style="36" bestFit="1" customWidth="1"/>
    <col min="6" max="6" width="9.75" style="36" bestFit="1" customWidth="1"/>
    <col min="7" max="7" width="14.625" style="36" customWidth="1"/>
    <col min="8" max="8" width="11.875" style="36" bestFit="1" customWidth="1"/>
    <col min="9" max="10" width="11.25" style="36" customWidth="1"/>
    <col min="11" max="13" width="12.625" style="36" customWidth="1"/>
    <col min="14" max="16384" width="9" style="36"/>
  </cols>
  <sheetData>
    <row r="1" spans="1:13" ht="18" customHeight="1" thickBot="1">
      <c r="A1" s="1135">
        <v>29</v>
      </c>
      <c r="B1" s="41" t="s">
        <v>922</v>
      </c>
      <c r="C1" s="41"/>
      <c r="D1" s="41"/>
      <c r="E1" s="41"/>
      <c r="F1" s="41"/>
      <c r="G1" s="41"/>
      <c r="H1" s="41"/>
      <c r="I1" s="41"/>
      <c r="J1" s="41"/>
      <c r="K1" s="41"/>
      <c r="L1" s="41"/>
      <c r="M1" s="41"/>
    </row>
    <row r="2" spans="1:13" ht="21.95" customHeight="1">
      <c r="A2" s="1135"/>
      <c r="B2" s="1109" t="s">
        <v>862</v>
      </c>
      <c r="C2" s="1114" t="s">
        <v>923</v>
      </c>
      <c r="D2" s="1113"/>
      <c r="E2" s="1238"/>
      <c r="F2" s="1235" t="s">
        <v>537</v>
      </c>
      <c r="G2" s="1235" t="s">
        <v>924</v>
      </c>
      <c r="H2" s="69"/>
      <c r="I2" s="69"/>
      <c r="J2" s="69"/>
      <c r="K2" s="1149" t="s">
        <v>925</v>
      </c>
      <c r="L2" s="1235" t="s">
        <v>926</v>
      </c>
      <c r="M2" s="1239" t="s">
        <v>927</v>
      </c>
    </row>
    <row r="3" spans="1:13" ht="21.95" customHeight="1">
      <c r="A3" s="1135"/>
      <c r="B3" s="1237"/>
      <c r="C3" s="1230" t="s">
        <v>158</v>
      </c>
      <c r="D3" s="1242" t="s">
        <v>928</v>
      </c>
      <c r="E3" s="1230" t="s">
        <v>929</v>
      </c>
      <c r="F3" s="1236"/>
      <c r="G3" s="1236"/>
      <c r="H3" s="1230" t="s">
        <v>930</v>
      </c>
      <c r="I3" s="1244" t="s">
        <v>931</v>
      </c>
      <c r="J3" s="1244" t="s">
        <v>932</v>
      </c>
      <c r="K3" s="1150"/>
      <c r="L3" s="1236"/>
      <c r="M3" s="1240"/>
    </row>
    <row r="4" spans="1:13" ht="21.95" customHeight="1">
      <c r="A4" s="1135"/>
      <c r="B4" s="1110"/>
      <c r="C4" s="1231"/>
      <c r="D4" s="1243"/>
      <c r="E4" s="1231"/>
      <c r="F4" s="1231"/>
      <c r="G4" s="1231"/>
      <c r="H4" s="1231"/>
      <c r="I4" s="1217"/>
      <c r="J4" s="1245"/>
      <c r="K4" s="1217"/>
      <c r="L4" s="1231"/>
      <c r="M4" s="1241"/>
    </row>
    <row r="5" spans="1:13" ht="21.95" customHeight="1">
      <c r="A5" s="1135"/>
      <c r="C5" s="81" t="s">
        <v>933</v>
      </c>
      <c r="D5" s="81" t="s">
        <v>933</v>
      </c>
      <c r="E5" s="81" t="s">
        <v>933</v>
      </c>
      <c r="F5" s="81" t="s">
        <v>226</v>
      </c>
      <c r="G5" s="81" t="s">
        <v>859</v>
      </c>
      <c r="H5" s="81" t="s">
        <v>859</v>
      </c>
      <c r="I5" s="81" t="s">
        <v>859</v>
      </c>
      <c r="J5" s="81" t="s">
        <v>859</v>
      </c>
      <c r="K5" s="81" t="s">
        <v>859</v>
      </c>
      <c r="L5" s="81" t="s">
        <v>859</v>
      </c>
      <c r="M5" s="81" t="s">
        <v>934</v>
      </c>
    </row>
    <row r="6" spans="1:13" ht="21.95" customHeight="1">
      <c r="A6" s="1135"/>
      <c r="B6" s="306" t="s">
        <v>935</v>
      </c>
      <c r="C6" s="37">
        <f t="shared" ref="C6:C12" si="0">SUM(D6:E6)</f>
        <v>1371</v>
      </c>
      <c r="D6" s="37">
        <v>309</v>
      </c>
      <c r="E6" s="37">
        <v>1062</v>
      </c>
      <c r="F6" s="37">
        <v>6100</v>
      </c>
      <c r="G6" s="37">
        <v>15542299</v>
      </c>
      <c r="H6" s="37">
        <v>11336</v>
      </c>
      <c r="I6" s="37">
        <v>2548</v>
      </c>
      <c r="J6" s="37">
        <v>103</v>
      </c>
      <c r="K6" s="37">
        <v>210342</v>
      </c>
      <c r="L6" s="37">
        <v>1459682</v>
      </c>
      <c r="M6" s="37">
        <v>44853</v>
      </c>
    </row>
    <row r="7" spans="1:13" ht="21.95" customHeight="1">
      <c r="A7" s="1135"/>
      <c r="B7" s="306" t="s">
        <v>936</v>
      </c>
      <c r="C7" s="37">
        <f t="shared" si="0"/>
        <v>1342</v>
      </c>
      <c r="D7" s="37">
        <v>325</v>
      </c>
      <c r="E7" s="37">
        <v>1017</v>
      </c>
      <c r="F7" s="37">
        <v>6231</v>
      </c>
      <c r="G7" s="37">
        <v>18940516</v>
      </c>
      <c r="H7" s="37">
        <v>14114</v>
      </c>
      <c r="I7" s="37">
        <v>3040</v>
      </c>
      <c r="J7" s="37">
        <v>106</v>
      </c>
      <c r="K7" s="37">
        <v>192833</v>
      </c>
      <c r="L7" s="37">
        <v>1766949</v>
      </c>
      <c r="M7" s="37">
        <v>48591</v>
      </c>
    </row>
    <row r="8" spans="1:13" ht="21.95" customHeight="1">
      <c r="A8" s="1135"/>
      <c r="B8" s="306" t="s">
        <v>752</v>
      </c>
      <c r="C8" s="37">
        <f t="shared" si="0"/>
        <v>1294</v>
      </c>
      <c r="D8" s="37">
        <v>312</v>
      </c>
      <c r="E8" s="37">
        <v>982</v>
      </c>
      <c r="F8" s="37">
        <v>6171</v>
      </c>
      <c r="G8" s="37">
        <v>21549955</v>
      </c>
      <c r="H8" s="37">
        <v>16654</v>
      </c>
      <c r="I8" s="37">
        <v>3492</v>
      </c>
      <c r="J8" s="37">
        <v>99</v>
      </c>
      <c r="K8" s="37">
        <v>188839</v>
      </c>
      <c r="L8" s="37">
        <v>1855566</v>
      </c>
      <c r="M8" s="37">
        <v>57822</v>
      </c>
    </row>
    <row r="9" spans="1:13" ht="21.95" customHeight="1">
      <c r="A9" s="1135"/>
      <c r="B9" s="306" t="s">
        <v>937</v>
      </c>
      <c r="C9" s="37">
        <f t="shared" si="0"/>
        <v>1319</v>
      </c>
      <c r="D9" s="37">
        <v>346</v>
      </c>
      <c r="E9" s="37">
        <v>973</v>
      </c>
      <c r="F9" s="37">
        <v>6487</v>
      </c>
      <c r="G9" s="37">
        <v>22078475</v>
      </c>
      <c r="H9" s="37">
        <v>16739</v>
      </c>
      <c r="I9" s="37">
        <v>3403</v>
      </c>
      <c r="J9" s="37">
        <v>105</v>
      </c>
      <c r="K9" s="37">
        <v>335838</v>
      </c>
      <c r="L9" s="37">
        <v>1988537</v>
      </c>
      <c r="M9" s="37">
        <v>58402</v>
      </c>
    </row>
    <row r="10" spans="1:13" ht="21.95" customHeight="1">
      <c r="A10" s="1135"/>
      <c r="B10" s="306" t="s">
        <v>938</v>
      </c>
      <c r="C10" s="37">
        <f t="shared" si="0"/>
        <v>1253</v>
      </c>
      <c r="D10" s="37">
        <v>381</v>
      </c>
      <c r="E10" s="37">
        <v>872</v>
      </c>
      <c r="F10" s="37">
        <v>6418</v>
      </c>
      <c r="G10" s="37">
        <v>25340971</v>
      </c>
      <c r="H10" s="37">
        <v>20224</v>
      </c>
      <c r="I10" s="37">
        <v>3948</v>
      </c>
      <c r="J10" s="37">
        <v>106</v>
      </c>
      <c r="K10" s="37">
        <v>402365</v>
      </c>
      <c r="L10" s="37">
        <v>2257001</v>
      </c>
      <c r="M10" s="37">
        <v>62562</v>
      </c>
    </row>
    <row r="11" spans="1:13" ht="21.95" customHeight="1">
      <c r="A11" s="1135"/>
      <c r="B11" s="306" t="s">
        <v>939</v>
      </c>
      <c r="C11" s="37">
        <f t="shared" si="0"/>
        <v>1138</v>
      </c>
      <c r="D11" s="37">
        <v>381</v>
      </c>
      <c r="E11" s="37">
        <v>757</v>
      </c>
      <c r="F11" s="37">
        <v>6309</v>
      </c>
      <c r="G11" s="37">
        <v>20826530</v>
      </c>
      <c r="H11" s="37">
        <v>18301</v>
      </c>
      <c r="I11" s="37">
        <v>3301</v>
      </c>
      <c r="J11" s="37">
        <v>103</v>
      </c>
      <c r="K11" s="37">
        <v>417464</v>
      </c>
      <c r="L11" s="37">
        <v>1667921</v>
      </c>
      <c r="M11" s="37">
        <v>65177</v>
      </c>
    </row>
    <row r="12" spans="1:13" ht="21.95" customHeight="1">
      <c r="A12" s="1135"/>
      <c r="B12" s="306" t="s">
        <v>940</v>
      </c>
      <c r="C12" s="37">
        <f t="shared" si="0"/>
        <v>1048</v>
      </c>
      <c r="D12" s="37">
        <v>367</v>
      </c>
      <c r="E12" s="37">
        <v>681</v>
      </c>
      <c r="F12" s="37">
        <v>6586</v>
      </c>
      <c r="G12" s="37">
        <v>25838096</v>
      </c>
      <c r="H12" s="37">
        <v>24655</v>
      </c>
      <c r="I12" s="37">
        <v>3923</v>
      </c>
      <c r="J12" s="37">
        <v>88</v>
      </c>
      <c r="K12" s="37">
        <v>399972</v>
      </c>
      <c r="L12" s="37">
        <v>1600283</v>
      </c>
      <c r="M12" s="37">
        <v>81799</v>
      </c>
    </row>
    <row r="13" spans="1:13" ht="21.95" customHeight="1">
      <c r="A13" s="1135"/>
      <c r="B13" s="306" t="s">
        <v>941</v>
      </c>
      <c r="C13" s="37">
        <v>921</v>
      </c>
      <c r="D13" s="37">
        <v>337</v>
      </c>
      <c r="E13" s="37">
        <v>584</v>
      </c>
      <c r="F13" s="37">
        <v>6529</v>
      </c>
      <c r="G13" s="37">
        <v>19677593</v>
      </c>
      <c r="H13" s="37">
        <v>21365</v>
      </c>
      <c r="I13" s="37">
        <v>3014</v>
      </c>
      <c r="J13" s="37">
        <v>88</v>
      </c>
      <c r="K13" s="37">
        <v>504627</v>
      </c>
      <c r="L13" s="37">
        <v>1488483</v>
      </c>
      <c r="M13" s="37">
        <v>86707</v>
      </c>
    </row>
    <row r="14" spans="1:13" ht="21.95" customHeight="1">
      <c r="A14" s="1135"/>
      <c r="B14" s="306" t="s">
        <v>942</v>
      </c>
      <c r="C14" s="37">
        <v>779</v>
      </c>
      <c r="D14" s="37">
        <v>316</v>
      </c>
      <c r="E14" s="37">
        <v>463</v>
      </c>
      <c r="F14" s="37">
        <v>6532</v>
      </c>
      <c r="G14" s="37">
        <v>24620231</v>
      </c>
      <c r="H14" s="37">
        <v>31605</v>
      </c>
      <c r="I14" s="37">
        <v>3769</v>
      </c>
      <c r="J14" s="37">
        <v>72</v>
      </c>
      <c r="K14" s="37">
        <v>283355</v>
      </c>
      <c r="L14" s="37">
        <v>1455030</v>
      </c>
      <c r="M14" s="37">
        <v>106655</v>
      </c>
    </row>
    <row r="15" spans="1:13" ht="21.95" customHeight="1">
      <c r="A15" s="1135"/>
      <c r="B15" s="306" t="s">
        <v>332</v>
      </c>
      <c r="C15" s="37">
        <v>523</v>
      </c>
      <c r="D15" s="37">
        <v>277</v>
      </c>
      <c r="E15" s="37">
        <v>246</v>
      </c>
      <c r="F15" s="37">
        <v>5289</v>
      </c>
      <c r="G15" s="37">
        <v>31058759</v>
      </c>
      <c r="H15" s="37">
        <v>59386</v>
      </c>
      <c r="I15" s="37">
        <v>5872</v>
      </c>
      <c r="J15" s="37">
        <v>401</v>
      </c>
      <c r="K15" s="37">
        <v>789108</v>
      </c>
      <c r="L15" s="37">
        <v>209678</v>
      </c>
      <c r="M15" s="37">
        <v>77418</v>
      </c>
    </row>
    <row r="16" spans="1:13" ht="21.95" customHeight="1">
      <c r="A16" s="1135"/>
      <c r="B16" s="307"/>
      <c r="C16" s="37"/>
      <c r="D16" s="37"/>
      <c r="E16" s="37"/>
      <c r="F16" s="37"/>
      <c r="G16" s="37"/>
      <c r="H16" s="37"/>
      <c r="I16" s="37"/>
      <c r="J16" s="37"/>
      <c r="K16" s="37"/>
      <c r="L16" s="37"/>
      <c r="M16" s="37"/>
    </row>
    <row r="17" spans="1:13" ht="21.95" customHeight="1">
      <c r="A17" s="1135"/>
      <c r="B17" s="308" t="s">
        <v>943</v>
      </c>
      <c r="C17" s="37">
        <f>C18+C20</f>
        <v>523</v>
      </c>
      <c r="D17" s="37">
        <f>D18+D20</f>
        <v>277</v>
      </c>
      <c r="E17" s="37">
        <f>E18+E20</f>
        <v>246</v>
      </c>
      <c r="F17" s="37">
        <f>F18+F20</f>
        <v>5289</v>
      </c>
      <c r="G17" s="37">
        <f>G18+G20</f>
        <v>31058759</v>
      </c>
      <c r="H17" s="37">
        <f>ROUND(G17/C17,0)</f>
        <v>59386</v>
      </c>
      <c r="I17" s="37">
        <f>ROUND(G17/F17,0)</f>
        <v>5872</v>
      </c>
      <c r="J17" s="37">
        <f>ROUND(G17/M17,0)</f>
        <v>401</v>
      </c>
      <c r="K17" s="37">
        <f>K18+K20</f>
        <v>789108</v>
      </c>
      <c r="L17" s="37">
        <f>L18+L20</f>
        <v>209678</v>
      </c>
      <c r="M17" s="37">
        <v>77418</v>
      </c>
    </row>
    <row r="18" spans="1:13" ht="21.95" customHeight="1">
      <c r="A18" s="1135"/>
      <c r="B18" s="309" t="s">
        <v>944</v>
      </c>
      <c r="C18" s="37">
        <f>C19</f>
        <v>139</v>
      </c>
      <c r="D18" s="37">
        <f>D19</f>
        <v>113</v>
      </c>
      <c r="E18" s="37">
        <f>E19</f>
        <v>26</v>
      </c>
      <c r="F18" s="37">
        <f>F19</f>
        <v>2079</v>
      </c>
      <c r="G18" s="37">
        <f>G19</f>
        <v>25576446</v>
      </c>
      <c r="H18" s="37">
        <f>ROUND(G18/C18,0)</f>
        <v>184003</v>
      </c>
      <c r="I18" s="37">
        <f t="shared" ref="I18:I25" si="1">ROUND(G18/F18,0)</f>
        <v>12302</v>
      </c>
      <c r="J18" s="37" t="s">
        <v>945</v>
      </c>
      <c r="K18" s="37">
        <f>K19</f>
        <v>656365</v>
      </c>
      <c r="L18" s="37">
        <f>L19</f>
        <v>172310</v>
      </c>
      <c r="M18" s="37" t="s">
        <v>945</v>
      </c>
    </row>
    <row r="19" spans="1:13" ht="21.95" customHeight="1">
      <c r="A19" s="1135"/>
      <c r="B19" s="310" t="s">
        <v>946</v>
      </c>
      <c r="C19" s="37">
        <f>SUM(D19:E19)</f>
        <v>139</v>
      </c>
      <c r="D19" s="37">
        <v>113</v>
      </c>
      <c r="E19" s="37">
        <v>26</v>
      </c>
      <c r="F19" s="37">
        <v>2079</v>
      </c>
      <c r="G19" s="37">
        <v>25576446</v>
      </c>
      <c r="H19" s="37">
        <f t="shared" ref="H19:H25" si="2">ROUND(G19/C19,0)</f>
        <v>184003</v>
      </c>
      <c r="I19" s="37">
        <f t="shared" si="1"/>
        <v>12302</v>
      </c>
      <c r="J19" s="37" t="s">
        <v>945</v>
      </c>
      <c r="K19" s="37">
        <v>656365</v>
      </c>
      <c r="L19" s="37">
        <v>172310</v>
      </c>
      <c r="M19" s="37" t="s">
        <v>945</v>
      </c>
    </row>
    <row r="20" spans="1:13" ht="21.95" customHeight="1">
      <c r="A20" s="1135"/>
      <c r="B20" s="309" t="s">
        <v>947</v>
      </c>
      <c r="C20" s="37">
        <f>SUM(C21:C26)</f>
        <v>384</v>
      </c>
      <c r="D20" s="37">
        <f>SUM(D21:D26)</f>
        <v>164</v>
      </c>
      <c r="E20" s="37">
        <f>SUM(E21:E26)</f>
        <v>220</v>
      </c>
      <c r="F20" s="37">
        <f>SUM(F21:F26)</f>
        <v>3210</v>
      </c>
      <c r="G20" s="37">
        <v>5482313</v>
      </c>
      <c r="H20" s="37">
        <f t="shared" si="2"/>
        <v>14277</v>
      </c>
      <c r="I20" s="37">
        <f t="shared" si="1"/>
        <v>1708</v>
      </c>
      <c r="J20" s="37">
        <f>ROUND(G20/M20,0)</f>
        <v>71</v>
      </c>
      <c r="K20" s="37">
        <v>132743</v>
      </c>
      <c r="L20" s="37">
        <v>37368</v>
      </c>
      <c r="M20" s="37">
        <f>SUM(M21:M26)</f>
        <v>77418</v>
      </c>
    </row>
    <row r="21" spans="1:13" ht="21.95" customHeight="1">
      <c r="A21" s="1135"/>
      <c r="B21" s="310" t="s">
        <v>603</v>
      </c>
      <c r="C21" s="37">
        <f t="shared" ref="C21:C26" si="3">SUM(D21:E21)</f>
        <v>2</v>
      </c>
      <c r="D21" s="37">
        <v>1</v>
      </c>
      <c r="E21" s="37">
        <v>1</v>
      </c>
      <c r="F21" s="37">
        <v>199</v>
      </c>
      <c r="G21" s="37" t="s">
        <v>948</v>
      </c>
      <c r="H21" s="37" t="s">
        <v>948</v>
      </c>
      <c r="I21" s="37" t="s">
        <v>948</v>
      </c>
      <c r="J21" s="37" t="s">
        <v>948</v>
      </c>
      <c r="K21" s="37" t="s">
        <v>948</v>
      </c>
      <c r="L21" s="37" t="s">
        <v>948</v>
      </c>
      <c r="M21" s="37">
        <v>5593</v>
      </c>
    </row>
    <row r="22" spans="1:13" ht="21.95" customHeight="1">
      <c r="A22" s="1135"/>
      <c r="B22" s="310" t="s">
        <v>949</v>
      </c>
      <c r="C22" s="37">
        <f t="shared" si="3"/>
        <v>61</v>
      </c>
      <c r="D22" s="37">
        <v>20</v>
      </c>
      <c r="E22" s="37">
        <v>41</v>
      </c>
      <c r="F22" s="37">
        <v>282</v>
      </c>
      <c r="G22" s="37">
        <v>302133</v>
      </c>
      <c r="H22" s="37">
        <f t="shared" si="2"/>
        <v>4953</v>
      </c>
      <c r="I22" s="37">
        <f t="shared" si="1"/>
        <v>1071</v>
      </c>
      <c r="J22" s="37">
        <f>ROUND(G22/M22,0)</f>
        <v>23</v>
      </c>
      <c r="K22" s="37">
        <v>332</v>
      </c>
      <c r="L22" s="37">
        <v>3803</v>
      </c>
      <c r="M22" s="37">
        <v>13191</v>
      </c>
    </row>
    <row r="23" spans="1:13" ht="21.95" customHeight="1">
      <c r="A23" s="1135"/>
      <c r="B23" s="310" t="s">
        <v>950</v>
      </c>
      <c r="C23" s="37">
        <f t="shared" si="3"/>
        <v>110</v>
      </c>
      <c r="D23" s="37">
        <v>37</v>
      </c>
      <c r="E23" s="37">
        <v>73</v>
      </c>
      <c r="F23" s="37">
        <v>1336</v>
      </c>
      <c r="G23" s="37">
        <v>1792746</v>
      </c>
      <c r="H23" s="37">
        <f t="shared" si="2"/>
        <v>16298</v>
      </c>
      <c r="I23" s="37">
        <f t="shared" si="1"/>
        <v>1342</v>
      </c>
      <c r="J23" s="37">
        <f>ROUND(G23/M23,0)</f>
        <v>92</v>
      </c>
      <c r="K23" s="37">
        <v>9885</v>
      </c>
      <c r="L23" s="37">
        <v>2718</v>
      </c>
      <c r="M23" s="37">
        <v>19568</v>
      </c>
    </row>
    <row r="24" spans="1:13" ht="21.95" customHeight="1">
      <c r="A24" s="1135"/>
      <c r="B24" s="310" t="s">
        <v>606</v>
      </c>
      <c r="C24" s="37">
        <f t="shared" si="3"/>
        <v>46</v>
      </c>
      <c r="D24" s="37">
        <v>25</v>
      </c>
      <c r="E24" s="37">
        <v>21</v>
      </c>
      <c r="F24" s="37">
        <v>332</v>
      </c>
      <c r="G24" s="37">
        <v>1005200</v>
      </c>
      <c r="H24" s="37">
        <f t="shared" si="2"/>
        <v>21852</v>
      </c>
      <c r="I24" s="37">
        <f t="shared" si="1"/>
        <v>3028</v>
      </c>
      <c r="J24" s="37">
        <f>ROUND(G24/M24,0)</f>
        <v>88</v>
      </c>
      <c r="K24" s="37">
        <v>92356</v>
      </c>
      <c r="L24" s="37">
        <v>1829</v>
      </c>
      <c r="M24" s="37">
        <v>11450</v>
      </c>
    </row>
    <row r="25" spans="1:13" ht="21.95" customHeight="1">
      <c r="A25" s="1135"/>
      <c r="B25" s="310" t="s">
        <v>607</v>
      </c>
      <c r="C25" s="37">
        <f t="shared" si="3"/>
        <v>150</v>
      </c>
      <c r="D25" s="37">
        <v>72</v>
      </c>
      <c r="E25" s="37">
        <v>78</v>
      </c>
      <c r="F25" s="37">
        <v>901</v>
      </c>
      <c r="G25" s="37">
        <v>1640592</v>
      </c>
      <c r="H25" s="37">
        <f t="shared" si="2"/>
        <v>10937</v>
      </c>
      <c r="I25" s="37">
        <f t="shared" si="1"/>
        <v>1821</v>
      </c>
      <c r="J25" s="37">
        <f>ROUND(G25/M25,0)</f>
        <v>59</v>
      </c>
      <c r="K25" s="37">
        <v>17507</v>
      </c>
      <c r="L25" s="37">
        <v>27540</v>
      </c>
      <c r="M25" s="37">
        <v>27616</v>
      </c>
    </row>
    <row r="26" spans="1:13" ht="21.95" customHeight="1" thickBot="1">
      <c r="A26" s="1135"/>
      <c r="B26" s="311" t="s">
        <v>951</v>
      </c>
      <c r="C26" s="616">
        <f t="shared" si="3"/>
        <v>15</v>
      </c>
      <c r="D26" s="616">
        <v>9</v>
      </c>
      <c r="E26" s="616">
        <v>6</v>
      </c>
      <c r="F26" s="616">
        <v>160</v>
      </c>
      <c r="G26" s="616" t="s">
        <v>952</v>
      </c>
      <c r="H26" s="616" t="s">
        <v>952</v>
      </c>
      <c r="I26" s="616" t="s">
        <v>952</v>
      </c>
      <c r="J26" s="616" t="s">
        <v>952</v>
      </c>
      <c r="K26" s="616" t="s">
        <v>952</v>
      </c>
      <c r="L26" s="616" t="s">
        <v>948</v>
      </c>
      <c r="M26" s="616" t="s">
        <v>945</v>
      </c>
    </row>
    <row r="27" spans="1:13" ht="21.95" customHeight="1">
      <c r="A27" s="1135"/>
      <c r="B27" s="617"/>
      <c r="C27" s="617"/>
      <c r="D27" s="617"/>
      <c r="E27" s="617"/>
      <c r="F27" s="617"/>
      <c r="G27" s="617"/>
      <c r="H27" s="617"/>
      <c r="I27" s="617"/>
      <c r="J27" s="1106" t="s">
        <v>953</v>
      </c>
      <c r="K27" s="1106"/>
      <c r="L27" s="1106"/>
      <c r="M27" s="1106"/>
    </row>
  </sheetData>
  <sheetProtection sheet="1" objects="1" scenarios="1"/>
  <mergeCells count="15">
    <mergeCell ref="J27:M27"/>
    <mergeCell ref="A1:A27"/>
    <mergeCell ref="B2:B4"/>
    <mergeCell ref="C2:E2"/>
    <mergeCell ref="F2:F4"/>
    <mergeCell ref="G2:G4"/>
    <mergeCell ref="L2:L4"/>
    <mergeCell ref="M2:M4"/>
    <mergeCell ref="C3:C4"/>
    <mergeCell ref="D3:D4"/>
    <mergeCell ref="E3:E4"/>
    <mergeCell ref="H3:H4"/>
    <mergeCell ref="I3:I4"/>
    <mergeCell ref="J3:J4"/>
    <mergeCell ref="K2:K4"/>
  </mergeCells>
  <phoneticPr fontId="3"/>
  <pageMargins left="0.39370078740157483" right="0.39370078740157483" top="1.1811023622047245" bottom="0.78740157480314965" header="0.9055118110236221" footer="0.51181102362204722"/>
  <pageSetup paperSize="9" scale="84" firstPageNumber="29" orientation="landscape" horizontalDpi="1200" verticalDpi="1200" r:id="rId1"/>
  <headerFooter alignWithMargins="0">
    <oddHeader>&amp;C&amp;20商　　　業</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M39"/>
  <sheetViews>
    <sheetView zoomScaleNormal="100" workbookViewId="0">
      <selection activeCell="B1" sqref="B1"/>
    </sheetView>
  </sheetViews>
  <sheetFormatPr defaultRowHeight="13.5"/>
  <cols>
    <col min="1" max="1" width="9.25" style="36" customWidth="1"/>
    <col min="2" max="2" width="32.625" style="36" customWidth="1"/>
    <col min="3" max="5" width="7.625" style="36" customWidth="1"/>
    <col min="6" max="6" width="9.625" style="36" bestFit="1" customWidth="1"/>
    <col min="7" max="7" width="16.625" style="36" customWidth="1"/>
    <col min="8" max="10" width="12.625" style="36" customWidth="1"/>
    <col min="11" max="13" width="14.625" style="36" customWidth="1"/>
    <col min="14" max="16384" width="9" style="36"/>
  </cols>
  <sheetData>
    <row r="1" spans="1:13" ht="18" customHeight="1" thickBot="1">
      <c r="A1" s="1135">
        <v>30</v>
      </c>
      <c r="B1" s="41" t="s">
        <v>954</v>
      </c>
      <c r="C1" s="41"/>
      <c r="D1" s="41"/>
      <c r="E1" s="41"/>
      <c r="F1" s="41"/>
      <c r="G1" s="41"/>
      <c r="H1" s="41"/>
      <c r="I1" s="41"/>
      <c r="J1" s="41"/>
      <c r="K1" s="41"/>
      <c r="L1" s="1105" t="s">
        <v>178</v>
      </c>
      <c r="M1" s="1042"/>
    </row>
    <row r="2" spans="1:13" ht="18" customHeight="1">
      <c r="A2" s="1136"/>
      <c r="B2" s="1232" t="s">
        <v>527</v>
      </c>
      <c r="C2" s="1114" t="s">
        <v>923</v>
      </c>
      <c r="D2" s="1079"/>
      <c r="E2" s="1079"/>
      <c r="F2" s="1235" t="s">
        <v>537</v>
      </c>
      <c r="G2" s="1235" t="s">
        <v>924</v>
      </c>
      <c r="H2" s="69"/>
      <c r="I2" s="69"/>
      <c r="J2" s="69"/>
      <c r="K2" s="1149" t="s">
        <v>925</v>
      </c>
      <c r="L2" s="1235" t="s">
        <v>926</v>
      </c>
      <c r="M2" s="1109" t="s">
        <v>927</v>
      </c>
    </row>
    <row r="3" spans="1:13" ht="42" customHeight="1">
      <c r="A3" s="1136"/>
      <c r="B3" s="1112"/>
      <c r="C3" s="312" t="s">
        <v>158</v>
      </c>
      <c r="D3" s="152" t="s">
        <v>928</v>
      </c>
      <c r="E3" s="313" t="s">
        <v>929</v>
      </c>
      <c r="F3" s="1162"/>
      <c r="G3" s="1162"/>
      <c r="H3" s="152" t="s">
        <v>955</v>
      </c>
      <c r="I3" s="314" t="s">
        <v>931</v>
      </c>
      <c r="J3" s="315" t="s">
        <v>932</v>
      </c>
      <c r="K3" s="1246"/>
      <c r="L3" s="1162"/>
      <c r="M3" s="1110"/>
    </row>
    <row r="4" spans="1:13" s="81" customFormat="1" ht="15.95" customHeight="1">
      <c r="A4" s="1136"/>
      <c r="B4" s="316"/>
      <c r="C4" s="81" t="s">
        <v>933</v>
      </c>
      <c r="D4" s="81" t="s">
        <v>933</v>
      </c>
      <c r="E4" s="81" t="s">
        <v>933</v>
      </c>
      <c r="F4" s="81" t="s">
        <v>226</v>
      </c>
      <c r="G4" s="81" t="s">
        <v>859</v>
      </c>
      <c r="H4" s="81" t="s">
        <v>859</v>
      </c>
      <c r="I4" s="81" t="s">
        <v>859</v>
      </c>
      <c r="J4" s="81" t="s">
        <v>859</v>
      </c>
      <c r="K4" s="81" t="s">
        <v>859</v>
      </c>
      <c r="L4" s="81" t="s">
        <v>859</v>
      </c>
      <c r="M4" s="81" t="s">
        <v>934</v>
      </c>
    </row>
    <row r="5" spans="1:13" ht="15.95" customHeight="1">
      <c r="A5" s="1136"/>
      <c r="B5" s="317" t="s">
        <v>956</v>
      </c>
      <c r="C5" s="37">
        <f>SUM(D5:E5)</f>
        <v>523</v>
      </c>
      <c r="D5" s="37">
        <f>SUM(D6:D13)</f>
        <v>277</v>
      </c>
      <c r="E5" s="37">
        <f>SUM(E6:E13)</f>
        <v>246</v>
      </c>
      <c r="F5" s="37">
        <f>SUM(F6:F13)</f>
        <v>5289</v>
      </c>
      <c r="G5" s="37">
        <f>SUM(G6:G13)</f>
        <v>31058759</v>
      </c>
      <c r="H5" s="37">
        <f>ROUND(G5/C5,0)</f>
        <v>59386</v>
      </c>
      <c r="I5" s="37">
        <f>ROUND(G5/F5,0)</f>
        <v>5872</v>
      </c>
      <c r="J5" s="37" t="s">
        <v>945</v>
      </c>
      <c r="K5" s="37">
        <f>SUM(K6:K13)</f>
        <v>789108</v>
      </c>
      <c r="L5" s="37">
        <f>SUM(L6:L13)</f>
        <v>209678</v>
      </c>
      <c r="M5" s="37">
        <f>SUM(M6:M13)</f>
        <v>77418</v>
      </c>
    </row>
    <row r="6" spans="1:13" ht="15.95" customHeight="1">
      <c r="A6" s="1136"/>
      <c r="B6" s="317" t="s">
        <v>957</v>
      </c>
      <c r="C6" s="37">
        <f>SUM(D6:E6)</f>
        <v>225</v>
      </c>
      <c r="D6" s="37">
        <v>48</v>
      </c>
      <c r="E6" s="37">
        <v>177</v>
      </c>
      <c r="F6" s="37">
        <v>372</v>
      </c>
      <c r="G6" s="37">
        <v>417353</v>
      </c>
      <c r="H6" s="37">
        <f t="shared" ref="H6:H13" si="0">ROUND(G6/C6,0)</f>
        <v>1855</v>
      </c>
      <c r="I6" s="37">
        <f t="shared" ref="I6:I13" si="1">ROUND(G6/F6,0)</f>
        <v>1122</v>
      </c>
      <c r="J6" s="37" t="s">
        <v>945</v>
      </c>
      <c r="K6" s="37">
        <v>10403</v>
      </c>
      <c r="L6" s="37">
        <v>12293</v>
      </c>
      <c r="M6" s="37">
        <v>6097</v>
      </c>
    </row>
    <row r="7" spans="1:13" ht="15.95" customHeight="1">
      <c r="A7" s="1136"/>
      <c r="B7" s="317" t="s">
        <v>958</v>
      </c>
      <c r="C7" s="37">
        <f t="shared" ref="C7:C13" si="2">SUM(D7:E7)</f>
        <v>99</v>
      </c>
      <c r="D7" s="37">
        <v>66</v>
      </c>
      <c r="E7" s="37">
        <v>33</v>
      </c>
      <c r="F7" s="37">
        <v>342</v>
      </c>
      <c r="G7" s="37">
        <v>1044092</v>
      </c>
      <c r="H7" s="37">
        <f t="shared" si="0"/>
        <v>10546</v>
      </c>
      <c r="I7" s="37">
        <f t="shared" si="1"/>
        <v>3053</v>
      </c>
      <c r="J7" s="37" t="s">
        <v>945</v>
      </c>
      <c r="K7" s="37">
        <v>8022</v>
      </c>
      <c r="L7" s="37">
        <v>26873</v>
      </c>
      <c r="M7" s="37">
        <v>5546</v>
      </c>
    </row>
    <row r="8" spans="1:13" ht="15.95" customHeight="1">
      <c r="A8" s="1136"/>
      <c r="B8" s="317" t="s">
        <v>959</v>
      </c>
      <c r="C8" s="37">
        <f t="shared" si="2"/>
        <v>90</v>
      </c>
      <c r="D8" s="37">
        <v>70</v>
      </c>
      <c r="E8" s="37">
        <v>20</v>
      </c>
      <c r="F8" s="37">
        <v>588</v>
      </c>
      <c r="G8" s="37">
        <v>1871197</v>
      </c>
      <c r="H8" s="37">
        <f t="shared" si="0"/>
        <v>20791</v>
      </c>
      <c r="I8" s="37">
        <f t="shared" si="1"/>
        <v>3182</v>
      </c>
      <c r="J8" s="37" t="s">
        <v>945</v>
      </c>
      <c r="K8" s="37">
        <v>30499</v>
      </c>
      <c r="L8" s="37">
        <v>37695</v>
      </c>
      <c r="M8" s="37">
        <v>10860</v>
      </c>
    </row>
    <row r="9" spans="1:13" ht="15.95" customHeight="1">
      <c r="A9" s="1136"/>
      <c r="B9" s="317" t="s">
        <v>960</v>
      </c>
      <c r="C9" s="37">
        <f t="shared" si="2"/>
        <v>64</v>
      </c>
      <c r="D9" s="37">
        <v>53</v>
      </c>
      <c r="E9" s="37">
        <v>11</v>
      </c>
      <c r="F9" s="37">
        <v>894</v>
      </c>
      <c r="G9" s="37">
        <v>2709489</v>
      </c>
      <c r="H9" s="37">
        <f t="shared" si="0"/>
        <v>42336</v>
      </c>
      <c r="I9" s="37">
        <f t="shared" si="1"/>
        <v>3031</v>
      </c>
      <c r="J9" s="37" t="s">
        <v>945</v>
      </c>
      <c r="K9" s="37">
        <v>82630</v>
      </c>
      <c r="L9" s="37">
        <v>9307</v>
      </c>
      <c r="M9" s="37">
        <v>18865</v>
      </c>
    </row>
    <row r="10" spans="1:13" ht="15.95" customHeight="1">
      <c r="A10" s="1136"/>
      <c r="B10" s="317" t="s">
        <v>961</v>
      </c>
      <c r="C10" s="37">
        <f t="shared" si="2"/>
        <v>18</v>
      </c>
      <c r="D10" s="37">
        <v>14</v>
      </c>
      <c r="E10" s="37">
        <v>4</v>
      </c>
      <c r="F10" s="37">
        <v>434</v>
      </c>
      <c r="G10" s="37">
        <v>1243738</v>
      </c>
      <c r="H10" s="37">
        <f t="shared" si="0"/>
        <v>69097</v>
      </c>
      <c r="I10" s="37">
        <f t="shared" si="1"/>
        <v>2866</v>
      </c>
      <c r="J10" s="37" t="s">
        <v>945</v>
      </c>
      <c r="K10" s="37">
        <v>34572</v>
      </c>
      <c r="L10" s="37">
        <v>39190</v>
      </c>
      <c r="M10" s="37">
        <v>4801</v>
      </c>
    </row>
    <row r="11" spans="1:13" ht="15.95" customHeight="1">
      <c r="A11" s="1136"/>
      <c r="B11" s="317" t="s">
        <v>962</v>
      </c>
      <c r="C11" s="37">
        <f t="shared" si="2"/>
        <v>11</v>
      </c>
      <c r="D11" s="37">
        <v>10</v>
      </c>
      <c r="E11" s="37">
        <v>1</v>
      </c>
      <c r="F11" s="37">
        <v>417</v>
      </c>
      <c r="G11" s="37">
        <v>1215632</v>
      </c>
      <c r="H11" s="37">
        <f t="shared" si="0"/>
        <v>110512</v>
      </c>
      <c r="I11" s="37">
        <f t="shared" si="1"/>
        <v>2915</v>
      </c>
      <c r="J11" s="37" t="s">
        <v>945</v>
      </c>
      <c r="K11" s="37">
        <v>2396</v>
      </c>
      <c r="L11" s="37">
        <v>7000</v>
      </c>
      <c r="M11" s="37">
        <v>9883</v>
      </c>
    </row>
    <row r="12" spans="1:13" ht="15.95" customHeight="1">
      <c r="A12" s="1136"/>
      <c r="B12" s="317" t="s">
        <v>963</v>
      </c>
      <c r="C12" s="37">
        <f t="shared" si="2"/>
        <v>10</v>
      </c>
      <c r="D12" s="37">
        <v>10</v>
      </c>
      <c r="E12" s="37" t="s">
        <v>699</v>
      </c>
      <c r="F12" s="37">
        <v>696</v>
      </c>
      <c r="G12" s="37">
        <v>2058978</v>
      </c>
      <c r="H12" s="37">
        <f t="shared" si="0"/>
        <v>205898</v>
      </c>
      <c r="I12" s="37">
        <f t="shared" si="1"/>
        <v>2958</v>
      </c>
      <c r="J12" s="37" t="s">
        <v>945</v>
      </c>
      <c r="K12" s="37">
        <v>192890</v>
      </c>
      <c r="L12" s="37">
        <v>15000</v>
      </c>
      <c r="M12" s="37">
        <v>9422</v>
      </c>
    </row>
    <row r="13" spans="1:13" ht="15.95" customHeight="1">
      <c r="A13" s="1136"/>
      <c r="B13" s="317" t="s">
        <v>964</v>
      </c>
      <c r="C13" s="37">
        <f t="shared" si="2"/>
        <v>6</v>
      </c>
      <c r="D13" s="37">
        <v>6</v>
      </c>
      <c r="E13" s="37" t="s">
        <v>699</v>
      </c>
      <c r="F13" s="37">
        <v>1546</v>
      </c>
      <c r="G13" s="37">
        <v>20498280</v>
      </c>
      <c r="H13" s="37">
        <f t="shared" si="0"/>
        <v>3416380</v>
      </c>
      <c r="I13" s="37">
        <f t="shared" si="1"/>
        <v>13259</v>
      </c>
      <c r="J13" s="37" t="s">
        <v>945</v>
      </c>
      <c r="K13" s="37">
        <v>427696</v>
      </c>
      <c r="L13" s="37">
        <v>62320</v>
      </c>
      <c r="M13" s="37">
        <v>11944</v>
      </c>
    </row>
    <row r="14" spans="1:13" ht="15.95" customHeight="1">
      <c r="A14" s="1136"/>
      <c r="B14" s="318"/>
      <c r="C14" s="37"/>
      <c r="D14" s="37"/>
      <c r="E14" s="37"/>
      <c r="F14" s="37"/>
      <c r="G14" s="37"/>
      <c r="H14" s="37"/>
      <c r="I14" s="37"/>
      <c r="J14" s="37"/>
      <c r="K14" s="37"/>
      <c r="L14" s="37"/>
      <c r="M14" s="37"/>
    </row>
    <row r="15" spans="1:13" ht="15.95" customHeight="1">
      <c r="A15" s="1136"/>
      <c r="B15" s="319" t="s">
        <v>944</v>
      </c>
      <c r="C15" s="37">
        <f>SUM(D15:E15)</f>
        <v>139</v>
      </c>
      <c r="D15" s="37">
        <f>SUM(D16,D20,D23,D29,D34)</f>
        <v>113</v>
      </c>
      <c r="E15" s="37">
        <f>SUM(E16,E20,E23,E29,E34)</f>
        <v>26</v>
      </c>
      <c r="F15" s="37">
        <f>SUM(F16,F20,F23,F29,F34)</f>
        <v>2079</v>
      </c>
      <c r="G15" s="37">
        <f>SUM(G16,G20,G23,G29,G34)</f>
        <v>25576446</v>
      </c>
      <c r="H15" s="37">
        <f>ROUND(G15/C15,0)</f>
        <v>184003</v>
      </c>
      <c r="I15" s="37">
        <f>ROUND(G15/F15,0)</f>
        <v>12302</v>
      </c>
      <c r="J15" s="37" t="s">
        <v>945</v>
      </c>
      <c r="K15" s="37">
        <f>SUM(K16,K20,K23,K29,K34)</f>
        <v>656365</v>
      </c>
      <c r="L15" s="37">
        <f>SUM(L16,L20,L23,L29,L34)</f>
        <v>172310</v>
      </c>
      <c r="M15" s="37" t="s">
        <v>945</v>
      </c>
    </row>
    <row r="16" spans="1:13" ht="15.95" customHeight="1">
      <c r="A16" s="1136"/>
      <c r="B16" s="318" t="s">
        <v>965</v>
      </c>
      <c r="C16" s="37">
        <f>SUM(D16:E16)</f>
        <v>35</v>
      </c>
      <c r="D16" s="37">
        <f>SUM(D17:D19)</f>
        <v>30</v>
      </c>
      <c r="E16" s="37">
        <f>SUM(E17:E19)</f>
        <v>5</v>
      </c>
      <c r="F16" s="37">
        <f>SUM(F17:F19)</f>
        <v>264</v>
      </c>
      <c r="G16" s="37">
        <f>SUM(G17:G19)</f>
        <v>1284434</v>
      </c>
      <c r="H16" s="37">
        <f>ROUND(G16/C16,0)</f>
        <v>36698</v>
      </c>
      <c r="I16" s="37">
        <f>ROUND(G16/F16,0)</f>
        <v>4865</v>
      </c>
      <c r="J16" s="37" t="s">
        <v>966</v>
      </c>
      <c r="K16" s="37">
        <f>SUM(K17:K19)</f>
        <v>57030</v>
      </c>
      <c r="L16" s="37">
        <f>SUM(L17:L19)</f>
        <v>49168</v>
      </c>
      <c r="M16" s="37" t="s">
        <v>966</v>
      </c>
    </row>
    <row r="17" spans="1:13" ht="15.95" customHeight="1">
      <c r="A17" s="1136"/>
      <c r="B17" s="320" t="s">
        <v>967</v>
      </c>
      <c r="C17" s="37">
        <f t="shared" ref="C17:C38" si="3">SUM(D17:E17)</f>
        <v>10</v>
      </c>
      <c r="D17" s="37">
        <v>8</v>
      </c>
      <c r="E17" s="37">
        <v>2</v>
      </c>
      <c r="F17" s="37">
        <v>35</v>
      </c>
      <c r="G17" s="37">
        <v>117802</v>
      </c>
      <c r="H17" s="37">
        <f t="shared" ref="H17:H35" si="4">ROUND(G17/C17,0)</f>
        <v>11780</v>
      </c>
      <c r="I17" s="37">
        <f t="shared" ref="I17:I36" si="5">ROUND(G17/F17,0)</f>
        <v>3366</v>
      </c>
      <c r="J17" s="37" t="s">
        <v>966</v>
      </c>
      <c r="K17" s="37" t="s">
        <v>966</v>
      </c>
      <c r="L17" s="37">
        <v>17349</v>
      </c>
      <c r="M17" s="37" t="s">
        <v>966</v>
      </c>
    </row>
    <row r="18" spans="1:13" ht="15.95" customHeight="1">
      <c r="A18" s="1136"/>
      <c r="B18" s="320" t="s">
        <v>968</v>
      </c>
      <c r="C18" s="37">
        <f t="shared" si="3"/>
        <v>13</v>
      </c>
      <c r="D18" s="37">
        <v>12</v>
      </c>
      <c r="E18" s="37">
        <v>1</v>
      </c>
      <c r="F18" s="37">
        <v>150</v>
      </c>
      <c r="G18" s="37">
        <v>895227</v>
      </c>
      <c r="H18" s="37">
        <f>ROUND(G18/C18,0)</f>
        <v>68864</v>
      </c>
      <c r="I18" s="37">
        <f>ROUND(G18/F18,0)</f>
        <v>5968</v>
      </c>
      <c r="J18" s="37" t="s">
        <v>966</v>
      </c>
      <c r="K18" s="37">
        <v>56850</v>
      </c>
      <c r="L18" s="37">
        <v>3596</v>
      </c>
      <c r="M18" s="37" t="s">
        <v>966</v>
      </c>
    </row>
    <row r="19" spans="1:13" ht="15.95" customHeight="1">
      <c r="A19" s="1136"/>
      <c r="B19" s="320" t="s">
        <v>969</v>
      </c>
      <c r="C19" s="37">
        <f t="shared" si="3"/>
        <v>12</v>
      </c>
      <c r="D19" s="37">
        <v>10</v>
      </c>
      <c r="E19" s="37">
        <v>2</v>
      </c>
      <c r="F19" s="37">
        <v>79</v>
      </c>
      <c r="G19" s="37">
        <v>271405</v>
      </c>
      <c r="H19" s="37">
        <f t="shared" si="4"/>
        <v>22617</v>
      </c>
      <c r="I19" s="37">
        <f t="shared" si="5"/>
        <v>3436</v>
      </c>
      <c r="J19" s="37" t="s">
        <v>966</v>
      </c>
      <c r="K19" s="37">
        <v>180</v>
      </c>
      <c r="L19" s="37">
        <v>28223</v>
      </c>
      <c r="M19" s="37" t="s">
        <v>966</v>
      </c>
    </row>
    <row r="20" spans="1:13" ht="15.95" customHeight="1">
      <c r="A20" s="1136"/>
      <c r="B20" s="318" t="s">
        <v>970</v>
      </c>
      <c r="C20" s="37">
        <f t="shared" si="3"/>
        <v>18</v>
      </c>
      <c r="D20" s="37">
        <f>SUM(D21:D22)</f>
        <v>14</v>
      </c>
      <c r="E20" s="37">
        <f>SUM(E21:E22)</f>
        <v>4</v>
      </c>
      <c r="F20" s="37">
        <f>SUM(F21:F22)</f>
        <v>244</v>
      </c>
      <c r="G20" s="37">
        <f>SUM(G21:G22)</f>
        <v>1331096</v>
      </c>
      <c r="H20" s="37">
        <f t="shared" si="4"/>
        <v>73950</v>
      </c>
      <c r="I20" s="37">
        <f t="shared" si="5"/>
        <v>5455</v>
      </c>
      <c r="J20" s="37" t="s">
        <v>966</v>
      </c>
      <c r="K20" s="37">
        <f>SUM(K21:K22)</f>
        <v>130</v>
      </c>
      <c r="L20" s="37">
        <f>SUM(L21:L22)</f>
        <v>20509</v>
      </c>
      <c r="M20" s="37" t="s">
        <v>966</v>
      </c>
    </row>
    <row r="21" spans="1:13" ht="15.95" customHeight="1">
      <c r="A21" s="1136"/>
      <c r="B21" s="320" t="s">
        <v>971</v>
      </c>
      <c r="C21" s="37">
        <f t="shared" si="3"/>
        <v>5</v>
      </c>
      <c r="D21" s="37">
        <v>3</v>
      </c>
      <c r="E21" s="37">
        <v>2</v>
      </c>
      <c r="F21" s="37">
        <v>34</v>
      </c>
      <c r="G21" s="37">
        <v>155274</v>
      </c>
      <c r="H21" s="37">
        <f t="shared" si="4"/>
        <v>31055</v>
      </c>
      <c r="I21" s="37">
        <f t="shared" si="5"/>
        <v>4567</v>
      </c>
      <c r="J21" s="37" t="s">
        <v>966</v>
      </c>
      <c r="K21" s="37">
        <v>110</v>
      </c>
      <c r="L21" s="37">
        <v>180</v>
      </c>
      <c r="M21" s="37" t="s">
        <v>966</v>
      </c>
    </row>
    <row r="22" spans="1:13" ht="15.95" customHeight="1">
      <c r="A22" s="1136"/>
      <c r="B22" s="320" t="s">
        <v>972</v>
      </c>
      <c r="C22" s="37">
        <f t="shared" si="3"/>
        <v>13</v>
      </c>
      <c r="D22" s="37">
        <v>11</v>
      </c>
      <c r="E22" s="37">
        <v>2</v>
      </c>
      <c r="F22" s="37">
        <v>210</v>
      </c>
      <c r="G22" s="37">
        <v>1175822</v>
      </c>
      <c r="H22" s="37">
        <f t="shared" si="4"/>
        <v>90448</v>
      </c>
      <c r="I22" s="37">
        <f t="shared" si="5"/>
        <v>5599</v>
      </c>
      <c r="J22" s="37" t="s">
        <v>966</v>
      </c>
      <c r="K22" s="37">
        <v>20</v>
      </c>
      <c r="L22" s="37">
        <v>20329</v>
      </c>
      <c r="M22" s="37" t="s">
        <v>966</v>
      </c>
    </row>
    <row r="23" spans="1:13" ht="15.95" customHeight="1">
      <c r="A23" s="1136"/>
      <c r="B23" s="318" t="s">
        <v>973</v>
      </c>
      <c r="C23" s="37">
        <f t="shared" si="3"/>
        <v>39</v>
      </c>
      <c r="D23" s="37">
        <f>SUM(D24:D28)</f>
        <v>31</v>
      </c>
      <c r="E23" s="37">
        <f>SUM(E24:E28)</f>
        <v>8</v>
      </c>
      <c r="F23" s="37">
        <f>SUM(F24:F28)</f>
        <v>330</v>
      </c>
      <c r="G23" s="37">
        <f>SUM(G24:G28)</f>
        <v>3949750</v>
      </c>
      <c r="H23" s="37">
        <f t="shared" si="4"/>
        <v>101276</v>
      </c>
      <c r="I23" s="37">
        <f t="shared" si="5"/>
        <v>11969</v>
      </c>
      <c r="J23" s="37" t="s">
        <v>966</v>
      </c>
      <c r="K23" s="37">
        <f>SUM(K24:K28)</f>
        <v>13334</v>
      </c>
      <c r="L23" s="37">
        <f>SUM(L24:L28)</f>
        <v>14679</v>
      </c>
      <c r="M23" s="37" t="s">
        <v>966</v>
      </c>
    </row>
    <row r="24" spans="1:13" ht="15.95" customHeight="1">
      <c r="A24" s="1136"/>
      <c r="B24" s="320" t="s">
        <v>974</v>
      </c>
      <c r="C24" s="37">
        <f t="shared" si="3"/>
        <v>17</v>
      </c>
      <c r="D24" s="37">
        <v>14</v>
      </c>
      <c r="E24" s="37">
        <v>3</v>
      </c>
      <c r="F24" s="37">
        <v>113</v>
      </c>
      <c r="G24" s="37">
        <v>1040221</v>
      </c>
      <c r="H24" s="37">
        <f t="shared" si="4"/>
        <v>61189</v>
      </c>
      <c r="I24" s="37">
        <f t="shared" si="5"/>
        <v>9205</v>
      </c>
      <c r="J24" s="37" t="s">
        <v>966</v>
      </c>
      <c r="K24" s="37">
        <v>2313</v>
      </c>
      <c r="L24" s="37">
        <v>12044</v>
      </c>
      <c r="M24" s="37" t="s">
        <v>966</v>
      </c>
    </row>
    <row r="25" spans="1:13" ht="15.95" customHeight="1">
      <c r="A25" s="1136"/>
      <c r="B25" s="320" t="s">
        <v>975</v>
      </c>
      <c r="C25" s="37">
        <f t="shared" si="3"/>
        <v>9</v>
      </c>
      <c r="D25" s="37">
        <v>7</v>
      </c>
      <c r="E25" s="37">
        <v>2</v>
      </c>
      <c r="F25" s="37">
        <v>52</v>
      </c>
      <c r="G25" s="37">
        <v>278267</v>
      </c>
      <c r="H25" s="37">
        <f t="shared" si="4"/>
        <v>30919</v>
      </c>
      <c r="I25" s="37">
        <f t="shared" si="5"/>
        <v>5351</v>
      </c>
      <c r="J25" s="37" t="s">
        <v>966</v>
      </c>
      <c r="K25" s="37" t="s">
        <v>966</v>
      </c>
      <c r="L25" s="37">
        <v>1890</v>
      </c>
      <c r="M25" s="37" t="s">
        <v>966</v>
      </c>
    </row>
    <row r="26" spans="1:13" ht="15.95" customHeight="1">
      <c r="A26" s="1136"/>
      <c r="B26" s="320" t="s">
        <v>976</v>
      </c>
      <c r="C26" s="37">
        <f t="shared" si="3"/>
        <v>4</v>
      </c>
      <c r="D26" s="37">
        <v>3</v>
      </c>
      <c r="E26" s="37">
        <v>1</v>
      </c>
      <c r="F26" s="37">
        <v>23</v>
      </c>
      <c r="G26" s="37">
        <v>102762</v>
      </c>
      <c r="H26" s="37">
        <f t="shared" si="4"/>
        <v>25691</v>
      </c>
      <c r="I26" s="37">
        <f t="shared" si="5"/>
        <v>4468</v>
      </c>
      <c r="J26" s="37" t="s">
        <v>966</v>
      </c>
      <c r="K26" s="37">
        <v>11021</v>
      </c>
      <c r="L26" s="37">
        <v>515</v>
      </c>
      <c r="M26" s="37" t="s">
        <v>966</v>
      </c>
    </row>
    <row r="27" spans="1:13" ht="15.95" customHeight="1">
      <c r="A27" s="1136"/>
      <c r="B27" s="320" t="s">
        <v>977</v>
      </c>
      <c r="C27" s="37">
        <f t="shared" si="3"/>
        <v>4</v>
      </c>
      <c r="D27" s="37">
        <v>3</v>
      </c>
      <c r="E27" s="37">
        <v>1</v>
      </c>
      <c r="F27" s="37">
        <v>124</v>
      </c>
      <c r="G27" s="37">
        <v>2465848</v>
      </c>
      <c r="H27" s="37">
        <f t="shared" si="4"/>
        <v>616462</v>
      </c>
      <c r="I27" s="37">
        <f t="shared" si="5"/>
        <v>19886</v>
      </c>
      <c r="J27" s="37" t="s">
        <v>966</v>
      </c>
      <c r="K27" s="37" t="s">
        <v>966</v>
      </c>
      <c r="L27" s="37" t="s">
        <v>966</v>
      </c>
      <c r="M27" s="37" t="s">
        <v>966</v>
      </c>
    </row>
    <row r="28" spans="1:13" ht="15.95" customHeight="1">
      <c r="A28" s="1136"/>
      <c r="B28" s="320" t="s">
        <v>978</v>
      </c>
      <c r="C28" s="37">
        <f t="shared" si="3"/>
        <v>5</v>
      </c>
      <c r="D28" s="37">
        <v>4</v>
      </c>
      <c r="E28" s="37">
        <v>1</v>
      </c>
      <c r="F28" s="37">
        <v>18</v>
      </c>
      <c r="G28" s="37">
        <v>62652</v>
      </c>
      <c r="H28" s="37">
        <f t="shared" si="4"/>
        <v>12530</v>
      </c>
      <c r="I28" s="37">
        <f t="shared" si="5"/>
        <v>3481</v>
      </c>
      <c r="J28" s="37" t="s">
        <v>966</v>
      </c>
      <c r="K28" s="37" t="s">
        <v>966</v>
      </c>
      <c r="L28" s="37">
        <v>230</v>
      </c>
      <c r="M28" s="37" t="s">
        <v>966</v>
      </c>
    </row>
    <row r="29" spans="1:13" ht="15.95" customHeight="1">
      <c r="A29" s="1136"/>
      <c r="B29" s="318" t="s">
        <v>601</v>
      </c>
      <c r="C29" s="37">
        <f t="shared" si="3"/>
        <v>21</v>
      </c>
      <c r="D29" s="37">
        <f>SUM(D30:D33)</f>
        <v>16</v>
      </c>
      <c r="E29" s="37">
        <f>SUM(E30:E33)</f>
        <v>5</v>
      </c>
      <c r="F29" s="37">
        <f>SUM(F30:F33)</f>
        <v>180</v>
      </c>
      <c r="G29" s="37">
        <v>1161583</v>
      </c>
      <c r="H29" s="37">
        <f t="shared" si="4"/>
        <v>55313</v>
      </c>
      <c r="I29" s="37">
        <f t="shared" si="5"/>
        <v>6453</v>
      </c>
      <c r="J29" s="37" t="s">
        <v>966</v>
      </c>
      <c r="K29" s="37">
        <v>156480</v>
      </c>
      <c r="L29" s="37">
        <v>9377</v>
      </c>
      <c r="M29" s="37" t="s">
        <v>966</v>
      </c>
    </row>
    <row r="30" spans="1:13" ht="15.95" customHeight="1">
      <c r="A30" s="1136"/>
      <c r="B30" s="320" t="s">
        <v>979</v>
      </c>
      <c r="C30" s="37">
        <f t="shared" si="3"/>
        <v>11</v>
      </c>
      <c r="D30" s="37">
        <v>8</v>
      </c>
      <c r="E30" s="37">
        <v>3</v>
      </c>
      <c r="F30" s="37">
        <v>61</v>
      </c>
      <c r="G30" s="37">
        <v>297687</v>
      </c>
      <c r="H30" s="37">
        <f t="shared" si="4"/>
        <v>27062</v>
      </c>
      <c r="I30" s="37">
        <f t="shared" si="5"/>
        <v>4880</v>
      </c>
      <c r="J30" s="37" t="s">
        <v>966</v>
      </c>
      <c r="K30" s="37">
        <v>28280</v>
      </c>
      <c r="L30" s="37">
        <v>4002</v>
      </c>
      <c r="M30" s="37" t="s">
        <v>966</v>
      </c>
    </row>
    <row r="31" spans="1:13" ht="15.95" customHeight="1">
      <c r="A31" s="1136"/>
      <c r="B31" s="320" t="s">
        <v>980</v>
      </c>
      <c r="C31" s="37">
        <f t="shared" si="3"/>
        <v>5</v>
      </c>
      <c r="D31" s="37">
        <v>4</v>
      </c>
      <c r="E31" s="37">
        <v>1</v>
      </c>
      <c r="F31" s="37">
        <v>69</v>
      </c>
      <c r="G31" s="37">
        <v>583478</v>
      </c>
      <c r="H31" s="37">
        <f t="shared" si="4"/>
        <v>116696</v>
      </c>
      <c r="I31" s="37">
        <f t="shared" si="5"/>
        <v>8456</v>
      </c>
      <c r="J31" s="37" t="s">
        <v>966</v>
      </c>
      <c r="K31" s="37">
        <v>128192</v>
      </c>
      <c r="L31" s="37">
        <v>5000</v>
      </c>
      <c r="M31" s="37" t="s">
        <v>966</v>
      </c>
    </row>
    <row r="32" spans="1:13" ht="15.95" customHeight="1">
      <c r="A32" s="1136"/>
      <c r="B32" s="320" t="s">
        <v>981</v>
      </c>
      <c r="C32" s="37">
        <f t="shared" si="3"/>
        <v>2</v>
      </c>
      <c r="D32" s="37">
        <v>1</v>
      </c>
      <c r="E32" s="37">
        <v>1</v>
      </c>
      <c r="F32" s="37">
        <v>3</v>
      </c>
      <c r="G32" s="37" t="s">
        <v>982</v>
      </c>
      <c r="H32" s="37" t="s">
        <v>982</v>
      </c>
      <c r="I32" s="37" t="s">
        <v>982</v>
      </c>
      <c r="J32" s="37" t="s">
        <v>966</v>
      </c>
      <c r="K32" s="37" t="s">
        <v>982</v>
      </c>
      <c r="L32" s="37" t="s">
        <v>982</v>
      </c>
      <c r="M32" s="37" t="s">
        <v>966</v>
      </c>
    </row>
    <row r="33" spans="1:13" ht="15.95" customHeight="1">
      <c r="A33" s="1136"/>
      <c r="B33" s="320" t="s">
        <v>983</v>
      </c>
      <c r="C33" s="37">
        <f t="shared" si="3"/>
        <v>3</v>
      </c>
      <c r="D33" s="37">
        <v>3</v>
      </c>
      <c r="E33" s="37" t="s">
        <v>984</v>
      </c>
      <c r="F33" s="37">
        <v>47</v>
      </c>
      <c r="G33" s="37" t="s">
        <v>982</v>
      </c>
      <c r="H33" s="37" t="s">
        <v>982</v>
      </c>
      <c r="I33" s="37" t="s">
        <v>982</v>
      </c>
      <c r="J33" s="37" t="s">
        <v>966</v>
      </c>
      <c r="K33" s="37" t="s">
        <v>982</v>
      </c>
      <c r="L33" s="37" t="s">
        <v>982</v>
      </c>
      <c r="M33" s="37" t="s">
        <v>966</v>
      </c>
    </row>
    <row r="34" spans="1:13" ht="15.95" customHeight="1">
      <c r="A34" s="1136"/>
      <c r="B34" s="318" t="s">
        <v>602</v>
      </c>
      <c r="C34" s="37">
        <f t="shared" si="3"/>
        <v>26</v>
      </c>
      <c r="D34" s="37">
        <f>SUM(D35:D38)</f>
        <v>22</v>
      </c>
      <c r="E34" s="37">
        <f>SUM(E35:E38)</f>
        <v>4</v>
      </c>
      <c r="F34" s="37">
        <f>SUM(F35:F38)</f>
        <v>1061</v>
      </c>
      <c r="G34" s="37">
        <v>17849583</v>
      </c>
      <c r="H34" s="37">
        <f t="shared" si="4"/>
        <v>686522</v>
      </c>
      <c r="I34" s="37">
        <f t="shared" si="5"/>
        <v>16823</v>
      </c>
      <c r="J34" s="37" t="s">
        <v>966</v>
      </c>
      <c r="K34" s="37">
        <v>429391</v>
      </c>
      <c r="L34" s="37">
        <v>78577</v>
      </c>
      <c r="M34" s="37" t="s">
        <v>966</v>
      </c>
    </row>
    <row r="35" spans="1:13" ht="15.95" customHeight="1">
      <c r="A35" s="1136"/>
      <c r="B35" s="320" t="s">
        <v>985</v>
      </c>
      <c r="C35" s="37">
        <f t="shared" si="3"/>
        <v>4</v>
      </c>
      <c r="D35" s="37">
        <v>3</v>
      </c>
      <c r="E35" s="37">
        <v>1</v>
      </c>
      <c r="F35" s="37">
        <v>10</v>
      </c>
      <c r="G35" s="37">
        <v>27080</v>
      </c>
      <c r="H35" s="37">
        <f t="shared" si="4"/>
        <v>6770</v>
      </c>
      <c r="I35" s="37">
        <f t="shared" si="5"/>
        <v>2708</v>
      </c>
      <c r="J35" s="37" t="s">
        <v>966</v>
      </c>
      <c r="K35" s="37">
        <v>4</v>
      </c>
      <c r="L35" s="37">
        <v>3401</v>
      </c>
      <c r="M35" s="37" t="s">
        <v>966</v>
      </c>
    </row>
    <row r="36" spans="1:13" ht="15.95" customHeight="1">
      <c r="A36" s="1136"/>
      <c r="B36" s="320" t="s">
        <v>986</v>
      </c>
      <c r="C36" s="37">
        <f t="shared" si="3"/>
        <v>8</v>
      </c>
      <c r="D36" s="37">
        <v>7</v>
      </c>
      <c r="E36" s="37">
        <v>1</v>
      </c>
      <c r="F36" s="37">
        <v>845</v>
      </c>
      <c r="G36" s="37">
        <v>16874256</v>
      </c>
      <c r="H36" s="37">
        <f>ROUND(G36/C36,0)</f>
        <v>2109282</v>
      </c>
      <c r="I36" s="37">
        <f t="shared" si="5"/>
        <v>19970</v>
      </c>
      <c r="J36" s="37" t="s">
        <v>966</v>
      </c>
      <c r="K36" s="37">
        <v>414407</v>
      </c>
      <c r="L36" s="37">
        <v>156</v>
      </c>
      <c r="M36" s="37" t="s">
        <v>966</v>
      </c>
    </row>
    <row r="37" spans="1:13" ht="15.95" customHeight="1">
      <c r="A37" s="1136"/>
      <c r="B37" s="320" t="s">
        <v>987</v>
      </c>
      <c r="C37" s="37">
        <f t="shared" si="3"/>
        <v>1</v>
      </c>
      <c r="D37" s="37">
        <v>1</v>
      </c>
      <c r="E37" s="37" t="s">
        <v>984</v>
      </c>
      <c r="F37" s="37">
        <v>4</v>
      </c>
      <c r="G37" s="37" t="s">
        <v>982</v>
      </c>
      <c r="H37" s="37" t="s">
        <v>982</v>
      </c>
      <c r="I37" s="37" t="s">
        <v>982</v>
      </c>
      <c r="J37" s="37" t="s">
        <v>966</v>
      </c>
      <c r="K37" s="37" t="s">
        <v>982</v>
      </c>
      <c r="L37" s="37" t="s">
        <v>982</v>
      </c>
      <c r="M37" s="37" t="s">
        <v>966</v>
      </c>
    </row>
    <row r="38" spans="1:13" ht="15.95" customHeight="1" thickBot="1">
      <c r="A38" s="1136"/>
      <c r="B38" s="321" t="s">
        <v>988</v>
      </c>
      <c r="C38" s="49">
        <f t="shared" si="3"/>
        <v>13</v>
      </c>
      <c r="D38" s="50">
        <v>11</v>
      </c>
      <c r="E38" s="50">
        <v>2</v>
      </c>
      <c r="F38" s="50">
        <v>202</v>
      </c>
      <c r="G38" s="50" t="s">
        <v>952</v>
      </c>
      <c r="H38" s="50" t="s">
        <v>952</v>
      </c>
      <c r="I38" s="50" t="s">
        <v>952</v>
      </c>
      <c r="J38" s="37" t="s">
        <v>966</v>
      </c>
      <c r="K38" s="50" t="s">
        <v>952</v>
      </c>
      <c r="L38" s="50" t="s">
        <v>952</v>
      </c>
      <c r="M38" s="37" t="s">
        <v>966</v>
      </c>
    </row>
    <row r="39" spans="1:13" ht="14.1" customHeight="1">
      <c r="A39" s="1136"/>
      <c r="B39" s="617"/>
      <c r="C39" s="617"/>
      <c r="D39" s="617"/>
      <c r="E39" s="617"/>
      <c r="F39" s="617"/>
      <c r="G39" s="617"/>
      <c r="H39" s="617"/>
      <c r="I39" s="617"/>
      <c r="J39" s="1106" t="s">
        <v>953</v>
      </c>
      <c r="K39" s="1183"/>
      <c r="L39" s="1183"/>
      <c r="M39" s="1183"/>
    </row>
  </sheetData>
  <sheetProtection sheet="1" objects="1" scenarios="1"/>
  <mergeCells count="10">
    <mergeCell ref="A1:A39"/>
    <mergeCell ref="L1:M1"/>
    <mergeCell ref="B2:B3"/>
    <mergeCell ref="C2:E2"/>
    <mergeCell ref="F2:F3"/>
    <mergeCell ref="G2:G3"/>
    <mergeCell ref="K2:K3"/>
    <mergeCell ref="L2:L3"/>
    <mergeCell ref="M2:M3"/>
    <mergeCell ref="J39:M39"/>
  </mergeCells>
  <phoneticPr fontId="3"/>
  <pageMargins left="0.39370078740157483" right="0.39370078740157483" top="0.98425196850393704" bottom="0.82677165354330717" header="0.51181102362204722" footer="0.51181102362204722"/>
  <pageSetup paperSize="9" scale="78" firstPageNumber="3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M41"/>
  <sheetViews>
    <sheetView zoomScaleNormal="100" workbookViewId="0">
      <pane xSplit="2" ySplit="3" topLeftCell="C4" activePane="bottomRight" state="frozenSplit"/>
      <selection activeCell="B1" sqref="B1"/>
      <selection pane="topRight" activeCell="B1" sqref="B1"/>
      <selection pane="bottomLeft" activeCell="B1" sqref="B1"/>
      <selection pane="bottomRight" activeCell="B1" sqref="B1"/>
    </sheetView>
  </sheetViews>
  <sheetFormatPr defaultRowHeight="13.5"/>
  <cols>
    <col min="1" max="1" width="8.25" style="36" customWidth="1"/>
    <col min="2" max="2" width="38" style="36" customWidth="1"/>
    <col min="3" max="5" width="8.625" style="36" customWidth="1"/>
    <col min="6" max="6" width="9" style="36"/>
    <col min="7" max="7" width="16.125" style="36" bestFit="1" customWidth="1"/>
    <col min="8" max="13" width="12.625" style="36" customWidth="1"/>
    <col min="14" max="16384" width="9" style="36"/>
  </cols>
  <sheetData>
    <row r="1" spans="1:13" ht="18" customHeight="1" thickBot="1">
      <c r="A1" s="1135">
        <v>31</v>
      </c>
      <c r="B1" s="41" t="s">
        <v>989</v>
      </c>
      <c r="C1" s="41"/>
      <c r="D1" s="41"/>
      <c r="E1" s="41"/>
      <c r="F1" s="41"/>
      <c r="G1" s="41"/>
      <c r="H1" s="41"/>
      <c r="I1" s="41"/>
      <c r="J1" s="41"/>
      <c r="K1" s="41"/>
      <c r="L1" s="41"/>
      <c r="M1" s="50" t="s">
        <v>178</v>
      </c>
    </row>
    <row r="2" spans="1:13" ht="18" customHeight="1">
      <c r="A2" s="1136"/>
      <c r="B2" s="1124" t="s">
        <v>527</v>
      </c>
      <c r="C2" s="1123" t="s">
        <v>923</v>
      </c>
      <c r="D2" s="1076"/>
      <c r="E2" s="1076"/>
      <c r="F2" s="1138" t="s">
        <v>537</v>
      </c>
      <c r="G2" s="1138" t="s">
        <v>924</v>
      </c>
      <c r="H2" s="322"/>
      <c r="I2" s="323"/>
      <c r="J2" s="323"/>
      <c r="K2" s="1149" t="s">
        <v>925</v>
      </c>
      <c r="L2" s="1138" t="s">
        <v>926</v>
      </c>
      <c r="M2" s="1123" t="s">
        <v>927</v>
      </c>
    </row>
    <row r="3" spans="1:13" ht="42" customHeight="1">
      <c r="A3" s="1136"/>
      <c r="B3" s="1021"/>
      <c r="C3" s="92" t="s">
        <v>158</v>
      </c>
      <c r="D3" s="92" t="s">
        <v>928</v>
      </c>
      <c r="E3" s="324" t="s">
        <v>929</v>
      </c>
      <c r="F3" s="1086"/>
      <c r="G3" s="1086"/>
      <c r="H3" s="91" t="s">
        <v>955</v>
      </c>
      <c r="I3" s="314" t="s">
        <v>931</v>
      </c>
      <c r="J3" s="315" t="s">
        <v>932</v>
      </c>
      <c r="K3" s="1246"/>
      <c r="L3" s="1086"/>
      <c r="M3" s="1020"/>
    </row>
    <row r="4" spans="1:13" s="81" customFormat="1" ht="14.1" customHeight="1">
      <c r="A4" s="1136"/>
      <c r="B4" s="316"/>
      <c r="C4" s="81" t="s">
        <v>933</v>
      </c>
      <c r="D4" s="81" t="s">
        <v>933</v>
      </c>
      <c r="E4" s="81" t="s">
        <v>933</v>
      </c>
      <c r="F4" s="81" t="s">
        <v>226</v>
      </c>
      <c r="G4" s="81" t="s">
        <v>859</v>
      </c>
      <c r="H4" s="81" t="s">
        <v>859</v>
      </c>
      <c r="I4" s="81" t="s">
        <v>859</v>
      </c>
      <c r="J4" s="81" t="s">
        <v>859</v>
      </c>
      <c r="K4" s="81" t="s">
        <v>859</v>
      </c>
      <c r="L4" s="81" t="s">
        <v>859</v>
      </c>
      <c r="M4" s="81" t="s">
        <v>934</v>
      </c>
    </row>
    <row r="5" spans="1:13" ht="14.1" customHeight="1">
      <c r="A5" s="1136"/>
      <c r="B5" s="319" t="s">
        <v>947</v>
      </c>
      <c r="C5" s="37">
        <f>SUM(D5:E5)</f>
        <v>384</v>
      </c>
      <c r="D5" s="37">
        <f>SUM(D6,D9,D15,D23,D27,D37)</f>
        <v>164</v>
      </c>
      <c r="E5" s="37">
        <f>SUM(E6,E9,E15,E23,E27,E37)</f>
        <v>220</v>
      </c>
      <c r="F5" s="37">
        <f>SUM(F6,F9,F15,F23,F27,F37)</f>
        <v>3210</v>
      </c>
      <c r="G5" s="37">
        <v>5482313</v>
      </c>
      <c r="H5" s="37">
        <f>ROUND(G5/C5,0)</f>
        <v>14277</v>
      </c>
      <c r="I5" s="37">
        <f>ROUND(G5/F5,0)</f>
        <v>1708</v>
      </c>
      <c r="J5" s="37">
        <f>ROUND(G5/M5,0)</f>
        <v>71</v>
      </c>
      <c r="K5" s="37">
        <v>132743</v>
      </c>
      <c r="L5" s="37">
        <v>37368</v>
      </c>
      <c r="M5" s="37">
        <v>77418</v>
      </c>
    </row>
    <row r="6" spans="1:13" ht="14.1" customHeight="1">
      <c r="A6" s="1136"/>
      <c r="B6" s="318" t="s">
        <v>603</v>
      </c>
      <c r="C6" s="37">
        <f>SUM(D6:E6)</f>
        <v>2</v>
      </c>
      <c r="D6" s="37">
        <f>SUM(D7:D8)</f>
        <v>1</v>
      </c>
      <c r="E6" s="37">
        <f>SUM(E7:E8)</f>
        <v>1</v>
      </c>
      <c r="F6" s="37">
        <f>SUM(F7:F8)</f>
        <v>199</v>
      </c>
      <c r="G6" s="37" t="s">
        <v>990</v>
      </c>
      <c r="H6" s="37" t="s">
        <v>990</v>
      </c>
      <c r="I6" s="37" t="s">
        <v>990</v>
      </c>
      <c r="J6" s="37" t="s">
        <v>990</v>
      </c>
      <c r="K6" s="37" t="s">
        <v>990</v>
      </c>
      <c r="L6" s="37" t="s">
        <v>990</v>
      </c>
      <c r="M6" s="37" t="s">
        <v>990</v>
      </c>
    </row>
    <row r="7" spans="1:13" ht="14.1" customHeight="1">
      <c r="A7" s="1136"/>
      <c r="B7" s="320" t="s">
        <v>991</v>
      </c>
      <c r="C7" s="37">
        <f>SUM(D7:E7)</f>
        <v>1</v>
      </c>
      <c r="D7" s="37">
        <v>1</v>
      </c>
      <c r="E7" s="37" t="s">
        <v>992</v>
      </c>
      <c r="F7" s="37">
        <v>196</v>
      </c>
      <c r="G7" s="37" t="s">
        <v>990</v>
      </c>
      <c r="H7" s="37" t="s">
        <v>990</v>
      </c>
      <c r="I7" s="37" t="s">
        <v>990</v>
      </c>
      <c r="J7" s="37" t="s">
        <v>990</v>
      </c>
      <c r="K7" s="37" t="s">
        <v>990</v>
      </c>
      <c r="L7" s="37" t="s">
        <v>990</v>
      </c>
      <c r="M7" s="37" t="s">
        <v>990</v>
      </c>
    </row>
    <row r="8" spans="1:13" ht="14.1" customHeight="1">
      <c r="A8" s="1136"/>
      <c r="B8" s="320" t="s">
        <v>993</v>
      </c>
      <c r="C8" s="37">
        <f t="shared" ref="C8:C39" si="0">SUM(D8:E8)</f>
        <v>1</v>
      </c>
      <c r="D8" s="37" t="s">
        <v>994</v>
      </c>
      <c r="E8" s="37">
        <v>1</v>
      </c>
      <c r="F8" s="37">
        <v>3</v>
      </c>
      <c r="G8" s="37" t="s">
        <v>995</v>
      </c>
      <c r="H8" s="37" t="s">
        <v>995</v>
      </c>
      <c r="I8" s="37" t="s">
        <v>995</v>
      </c>
      <c r="J8" s="37" t="s">
        <v>995</v>
      </c>
      <c r="K8" s="37" t="s">
        <v>995</v>
      </c>
      <c r="L8" s="37" t="s">
        <v>995</v>
      </c>
      <c r="M8" s="37" t="s">
        <v>995</v>
      </c>
    </row>
    <row r="9" spans="1:13" ht="14.1" customHeight="1">
      <c r="A9" s="1136"/>
      <c r="B9" s="318" t="s">
        <v>949</v>
      </c>
      <c r="C9" s="37">
        <f t="shared" si="0"/>
        <v>61</v>
      </c>
      <c r="D9" s="37">
        <f>SUM(D10:D14)</f>
        <v>20</v>
      </c>
      <c r="E9" s="37">
        <f>SUM(E10:E14)</f>
        <v>41</v>
      </c>
      <c r="F9" s="37">
        <f>SUM(F10:F14)</f>
        <v>282</v>
      </c>
      <c r="G9" s="37">
        <v>302133</v>
      </c>
      <c r="H9" s="37">
        <f>ROUND(G9/C9,0)</f>
        <v>4953</v>
      </c>
      <c r="I9" s="37">
        <f>ROUND(G9/F9,0)</f>
        <v>1071</v>
      </c>
      <c r="J9" s="37">
        <f>ROUND(G9/M9,0)</f>
        <v>23</v>
      </c>
      <c r="K9" s="37">
        <v>332</v>
      </c>
      <c r="L9" s="37">
        <v>3803</v>
      </c>
      <c r="M9" s="37">
        <v>13191</v>
      </c>
    </row>
    <row r="10" spans="1:13" ht="14.1" customHeight="1">
      <c r="A10" s="1136"/>
      <c r="B10" s="320" t="s">
        <v>996</v>
      </c>
      <c r="C10" s="37">
        <f t="shared" si="0"/>
        <v>6</v>
      </c>
      <c r="D10" s="37">
        <v>2</v>
      </c>
      <c r="E10" s="37">
        <v>4</v>
      </c>
      <c r="F10" s="37">
        <v>16</v>
      </c>
      <c r="G10" s="37">
        <v>3848</v>
      </c>
      <c r="H10" s="37">
        <f t="shared" ref="H10:H35" si="1">ROUND(G10/C10,0)</f>
        <v>641</v>
      </c>
      <c r="I10" s="37">
        <f t="shared" ref="I10:I35" si="2">ROUND(G10/F10,0)</f>
        <v>241</v>
      </c>
      <c r="J10" s="37">
        <f t="shared" ref="J10:J35" si="3">ROUND(G10/M10,0)</f>
        <v>15</v>
      </c>
      <c r="K10" s="37" t="s">
        <v>997</v>
      </c>
      <c r="L10" s="37">
        <v>3000</v>
      </c>
      <c r="M10" s="37">
        <v>251</v>
      </c>
    </row>
    <row r="11" spans="1:13" ht="14.1" customHeight="1">
      <c r="A11" s="1136"/>
      <c r="B11" s="320" t="s">
        <v>998</v>
      </c>
      <c r="C11" s="37">
        <f t="shared" si="0"/>
        <v>9</v>
      </c>
      <c r="D11" s="37">
        <v>1</v>
      </c>
      <c r="E11" s="37">
        <v>8</v>
      </c>
      <c r="F11" s="37">
        <v>30</v>
      </c>
      <c r="G11" s="37">
        <v>15430</v>
      </c>
      <c r="H11" s="37">
        <f t="shared" si="1"/>
        <v>1714</v>
      </c>
      <c r="I11" s="37">
        <f t="shared" si="2"/>
        <v>514</v>
      </c>
      <c r="J11" s="37">
        <f t="shared" si="3"/>
        <v>17</v>
      </c>
      <c r="K11" s="37">
        <v>52</v>
      </c>
      <c r="L11" s="37">
        <v>801</v>
      </c>
      <c r="M11" s="37">
        <v>931</v>
      </c>
    </row>
    <row r="12" spans="1:13" ht="14.1" customHeight="1">
      <c r="A12" s="1136"/>
      <c r="B12" s="320" t="s">
        <v>999</v>
      </c>
      <c r="C12" s="37">
        <f t="shared" si="0"/>
        <v>31</v>
      </c>
      <c r="D12" s="37">
        <v>10</v>
      </c>
      <c r="E12" s="37">
        <v>21</v>
      </c>
      <c r="F12" s="37">
        <v>139</v>
      </c>
      <c r="G12" s="37">
        <v>193164</v>
      </c>
      <c r="H12" s="37">
        <f t="shared" si="1"/>
        <v>6231</v>
      </c>
      <c r="I12" s="37">
        <f t="shared" si="2"/>
        <v>1390</v>
      </c>
      <c r="J12" s="37">
        <f t="shared" si="3"/>
        <v>39</v>
      </c>
      <c r="K12" s="37">
        <v>80</v>
      </c>
      <c r="L12" s="37">
        <v>2</v>
      </c>
      <c r="M12" s="37">
        <v>5001</v>
      </c>
    </row>
    <row r="13" spans="1:13" ht="14.1" customHeight="1">
      <c r="A13" s="1136"/>
      <c r="B13" s="320" t="s">
        <v>1000</v>
      </c>
      <c r="C13" s="37">
        <f t="shared" si="0"/>
        <v>2</v>
      </c>
      <c r="D13" s="37">
        <v>1</v>
      </c>
      <c r="E13" s="37">
        <v>1</v>
      </c>
      <c r="F13" s="37">
        <v>7</v>
      </c>
      <c r="G13" s="37" t="s">
        <v>995</v>
      </c>
      <c r="H13" s="37" t="s">
        <v>995</v>
      </c>
      <c r="I13" s="37" t="s">
        <v>995</v>
      </c>
      <c r="J13" s="37" t="s">
        <v>995</v>
      </c>
      <c r="K13" s="37" t="s">
        <v>995</v>
      </c>
      <c r="L13" s="37" t="s">
        <v>995</v>
      </c>
      <c r="M13" s="37" t="s">
        <v>995</v>
      </c>
    </row>
    <row r="14" spans="1:13" ht="14.1" customHeight="1">
      <c r="A14" s="1136"/>
      <c r="B14" s="320" t="s">
        <v>1001</v>
      </c>
      <c r="C14" s="37">
        <f t="shared" si="0"/>
        <v>13</v>
      </c>
      <c r="D14" s="37">
        <v>6</v>
      </c>
      <c r="E14" s="37">
        <v>7</v>
      </c>
      <c r="F14" s="37">
        <v>90</v>
      </c>
      <c r="G14" s="37" t="s">
        <v>995</v>
      </c>
      <c r="H14" s="37" t="s">
        <v>995</v>
      </c>
      <c r="I14" s="37" t="s">
        <v>995</v>
      </c>
      <c r="J14" s="37" t="s">
        <v>995</v>
      </c>
      <c r="K14" s="37" t="s">
        <v>995</v>
      </c>
      <c r="L14" s="37" t="s">
        <v>995</v>
      </c>
      <c r="M14" s="37" t="s">
        <v>995</v>
      </c>
    </row>
    <row r="15" spans="1:13" ht="14.1" customHeight="1">
      <c r="A15" s="1136"/>
      <c r="B15" s="318" t="s">
        <v>950</v>
      </c>
      <c r="C15" s="37">
        <f t="shared" si="0"/>
        <v>110</v>
      </c>
      <c r="D15" s="37">
        <f>SUM(D16:D22)</f>
        <v>37</v>
      </c>
      <c r="E15" s="37">
        <f>SUM(E16:E22)</f>
        <v>73</v>
      </c>
      <c r="F15" s="37">
        <f>SUM(F16:F22)</f>
        <v>1336</v>
      </c>
      <c r="G15" s="37">
        <f>SUM(G16:G22)</f>
        <v>1792746</v>
      </c>
      <c r="H15" s="37">
        <f t="shared" si="1"/>
        <v>16298</v>
      </c>
      <c r="I15" s="37">
        <f t="shared" si="2"/>
        <v>1342</v>
      </c>
      <c r="J15" s="37">
        <f t="shared" si="3"/>
        <v>92</v>
      </c>
      <c r="K15" s="37">
        <f>SUM(K16:K22)</f>
        <v>9885</v>
      </c>
      <c r="L15" s="37">
        <f>SUM(L16:L22)</f>
        <v>2718</v>
      </c>
      <c r="M15" s="37">
        <f>SUM(M16:M22)</f>
        <v>19568</v>
      </c>
    </row>
    <row r="16" spans="1:13" ht="14.1" customHeight="1">
      <c r="A16" s="1136"/>
      <c r="B16" s="320" t="s">
        <v>1002</v>
      </c>
      <c r="C16" s="37">
        <f t="shared" si="0"/>
        <v>11</v>
      </c>
      <c r="D16" s="37">
        <v>9</v>
      </c>
      <c r="E16" s="37">
        <v>2</v>
      </c>
      <c r="F16" s="37">
        <v>554</v>
      </c>
      <c r="G16" s="37">
        <v>1017472</v>
      </c>
      <c r="H16" s="37">
        <f t="shared" si="1"/>
        <v>92497</v>
      </c>
      <c r="I16" s="37">
        <f t="shared" si="2"/>
        <v>1837</v>
      </c>
      <c r="J16" s="37">
        <f t="shared" si="3"/>
        <v>80</v>
      </c>
      <c r="K16" s="37">
        <v>3715</v>
      </c>
      <c r="L16" s="37">
        <v>104</v>
      </c>
      <c r="M16" s="37">
        <v>12684</v>
      </c>
    </row>
    <row r="17" spans="1:13" ht="14.1" customHeight="1">
      <c r="A17" s="1136"/>
      <c r="B17" s="320" t="s">
        <v>1003</v>
      </c>
      <c r="C17" s="37">
        <f t="shared" si="0"/>
        <v>8</v>
      </c>
      <c r="D17" s="37">
        <v>1</v>
      </c>
      <c r="E17" s="37">
        <v>7</v>
      </c>
      <c r="F17" s="37">
        <v>22</v>
      </c>
      <c r="G17" s="37">
        <v>11672</v>
      </c>
      <c r="H17" s="37">
        <f t="shared" si="1"/>
        <v>1459</v>
      </c>
      <c r="I17" s="37">
        <f t="shared" si="2"/>
        <v>531</v>
      </c>
      <c r="J17" s="37">
        <f t="shared" si="3"/>
        <v>40</v>
      </c>
      <c r="K17" s="37" t="s">
        <v>997</v>
      </c>
      <c r="L17" s="37">
        <v>65</v>
      </c>
      <c r="M17" s="37">
        <v>294</v>
      </c>
    </row>
    <row r="18" spans="1:13" ht="14.1" customHeight="1">
      <c r="A18" s="1136"/>
      <c r="B18" s="320" t="s">
        <v>1004</v>
      </c>
      <c r="C18" s="37">
        <f t="shared" si="0"/>
        <v>4</v>
      </c>
      <c r="D18" s="37">
        <v>3</v>
      </c>
      <c r="E18" s="37">
        <v>1</v>
      </c>
      <c r="F18" s="37">
        <v>15</v>
      </c>
      <c r="G18" s="37">
        <v>18265</v>
      </c>
      <c r="H18" s="37">
        <f t="shared" si="1"/>
        <v>4566</v>
      </c>
      <c r="I18" s="37">
        <f t="shared" si="2"/>
        <v>1218</v>
      </c>
      <c r="J18" s="37">
        <f t="shared" si="3"/>
        <v>104</v>
      </c>
      <c r="K18" s="37" t="s">
        <v>997</v>
      </c>
      <c r="L18" s="37" t="s">
        <v>997</v>
      </c>
      <c r="M18" s="37">
        <v>175</v>
      </c>
    </row>
    <row r="19" spans="1:13" ht="14.1" customHeight="1">
      <c r="A19" s="1136"/>
      <c r="B19" s="320" t="s">
        <v>1005</v>
      </c>
      <c r="C19" s="37">
        <f t="shared" si="0"/>
        <v>5</v>
      </c>
      <c r="D19" s="37">
        <v>1</v>
      </c>
      <c r="E19" s="37">
        <v>4</v>
      </c>
      <c r="F19" s="37">
        <v>52</v>
      </c>
      <c r="G19" s="37">
        <v>76325</v>
      </c>
      <c r="H19" s="37">
        <f t="shared" si="1"/>
        <v>15265</v>
      </c>
      <c r="I19" s="37">
        <f t="shared" si="2"/>
        <v>1468</v>
      </c>
      <c r="J19" s="37">
        <f t="shared" si="3"/>
        <v>169</v>
      </c>
      <c r="K19" s="37">
        <v>120</v>
      </c>
      <c r="L19" s="37" t="s">
        <v>997</v>
      </c>
      <c r="M19" s="37">
        <v>452</v>
      </c>
    </row>
    <row r="20" spans="1:13" ht="14.1" customHeight="1">
      <c r="A20" s="1136"/>
      <c r="B20" s="320" t="s">
        <v>1006</v>
      </c>
      <c r="C20" s="37">
        <f t="shared" si="0"/>
        <v>16</v>
      </c>
      <c r="D20" s="37">
        <v>2</v>
      </c>
      <c r="E20" s="37">
        <v>14</v>
      </c>
      <c r="F20" s="37">
        <v>31</v>
      </c>
      <c r="G20" s="37">
        <v>20586</v>
      </c>
      <c r="H20" s="37">
        <f t="shared" si="1"/>
        <v>1287</v>
      </c>
      <c r="I20" s="37">
        <f t="shared" si="2"/>
        <v>664</v>
      </c>
      <c r="J20" s="37">
        <f t="shared" si="3"/>
        <v>34</v>
      </c>
      <c r="K20" s="37">
        <v>86</v>
      </c>
      <c r="L20" s="37">
        <v>454</v>
      </c>
      <c r="M20" s="37">
        <v>599</v>
      </c>
    </row>
    <row r="21" spans="1:13" ht="14.1" customHeight="1">
      <c r="A21" s="1136"/>
      <c r="B21" s="320" t="s">
        <v>1007</v>
      </c>
      <c r="C21" s="37">
        <f t="shared" si="0"/>
        <v>20</v>
      </c>
      <c r="D21" s="37">
        <v>5</v>
      </c>
      <c r="E21" s="37">
        <v>15</v>
      </c>
      <c r="F21" s="37">
        <v>126</v>
      </c>
      <c r="G21" s="37">
        <v>62079</v>
      </c>
      <c r="H21" s="37">
        <f t="shared" si="1"/>
        <v>3104</v>
      </c>
      <c r="I21" s="37">
        <f t="shared" si="2"/>
        <v>493</v>
      </c>
      <c r="J21" s="37">
        <f t="shared" si="3"/>
        <v>69</v>
      </c>
      <c r="K21" s="37">
        <v>1973</v>
      </c>
      <c r="L21" s="37">
        <v>135</v>
      </c>
      <c r="M21" s="37">
        <v>896</v>
      </c>
    </row>
    <row r="22" spans="1:13" ht="14.1" customHeight="1">
      <c r="A22" s="1136"/>
      <c r="B22" s="320" t="s">
        <v>1008</v>
      </c>
      <c r="C22" s="37">
        <f t="shared" si="0"/>
        <v>46</v>
      </c>
      <c r="D22" s="37">
        <v>16</v>
      </c>
      <c r="E22" s="37">
        <v>30</v>
      </c>
      <c r="F22" s="37">
        <v>536</v>
      </c>
      <c r="G22" s="37">
        <v>586347</v>
      </c>
      <c r="H22" s="37">
        <f t="shared" si="1"/>
        <v>12747</v>
      </c>
      <c r="I22" s="37">
        <f t="shared" si="2"/>
        <v>1094</v>
      </c>
      <c r="J22" s="37">
        <f t="shared" si="3"/>
        <v>131</v>
      </c>
      <c r="K22" s="37">
        <v>3991</v>
      </c>
      <c r="L22" s="37">
        <v>1960</v>
      </c>
      <c r="M22" s="37">
        <v>4468</v>
      </c>
    </row>
    <row r="23" spans="1:13" ht="14.1" customHeight="1">
      <c r="A23" s="1136"/>
      <c r="B23" s="318" t="s">
        <v>606</v>
      </c>
      <c r="C23" s="37">
        <f t="shared" si="0"/>
        <v>46</v>
      </c>
      <c r="D23" s="37">
        <f>SUM(D24:D26)</f>
        <v>25</v>
      </c>
      <c r="E23" s="37">
        <f>SUM(E24:E26)</f>
        <v>21</v>
      </c>
      <c r="F23" s="37">
        <f>SUM(F24:F26)</f>
        <v>332</v>
      </c>
      <c r="G23" s="37">
        <f>SUM(G24:G26)</f>
        <v>1005200</v>
      </c>
      <c r="H23" s="37">
        <f t="shared" si="1"/>
        <v>21852</v>
      </c>
      <c r="I23" s="37">
        <f t="shared" si="2"/>
        <v>3028</v>
      </c>
      <c r="J23" s="37">
        <f t="shared" si="3"/>
        <v>88</v>
      </c>
      <c r="K23" s="37">
        <f>SUM(K24:K26)</f>
        <v>92356</v>
      </c>
      <c r="L23" s="37">
        <f>SUM(L24:L26)</f>
        <v>1829</v>
      </c>
      <c r="M23" s="37">
        <f>SUM(M24:M26)</f>
        <v>11450</v>
      </c>
    </row>
    <row r="24" spans="1:13" ht="14.1" customHeight="1">
      <c r="A24" s="1136"/>
      <c r="B24" s="320" t="s">
        <v>1009</v>
      </c>
      <c r="C24" s="37">
        <f t="shared" si="0"/>
        <v>22</v>
      </c>
      <c r="D24" s="37">
        <v>14</v>
      </c>
      <c r="E24" s="37">
        <v>8</v>
      </c>
      <c r="F24" s="37">
        <v>162</v>
      </c>
      <c r="G24" s="37">
        <v>571733</v>
      </c>
      <c r="H24" s="37">
        <f t="shared" si="1"/>
        <v>25988</v>
      </c>
      <c r="I24" s="37">
        <f t="shared" si="2"/>
        <v>3529</v>
      </c>
      <c r="J24" s="37">
        <f t="shared" si="3"/>
        <v>460</v>
      </c>
      <c r="K24" s="37">
        <v>89574</v>
      </c>
      <c r="L24" s="37">
        <v>1529</v>
      </c>
      <c r="M24" s="37">
        <v>1244</v>
      </c>
    </row>
    <row r="25" spans="1:13" ht="14.1" customHeight="1">
      <c r="A25" s="1136"/>
      <c r="B25" s="320" t="s">
        <v>1010</v>
      </c>
      <c r="C25" s="37">
        <f t="shared" si="0"/>
        <v>8</v>
      </c>
      <c r="D25" s="37">
        <v>3</v>
      </c>
      <c r="E25" s="37">
        <v>5</v>
      </c>
      <c r="F25" s="37">
        <v>30</v>
      </c>
      <c r="G25" s="37">
        <v>30773</v>
      </c>
      <c r="H25" s="37">
        <f>ROUND(G25/C25,0)</f>
        <v>3847</v>
      </c>
      <c r="I25" s="37">
        <f>ROUND(G25/F25,0)</f>
        <v>1026</v>
      </c>
      <c r="J25" s="37">
        <f>ROUND(G25/M25,0)</f>
        <v>24</v>
      </c>
      <c r="K25" s="37">
        <v>2466</v>
      </c>
      <c r="L25" s="37" t="s">
        <v>997</v>
      </c>
      <c r="M25" s="37">
        <v>1264</v>
      </c>
    </row>
    <row r="26" spans="1:13" ht="14.1" customHeight="1">
      <c r="A26" s="1136"/>
      <c r="B26" s="320" t="s">
        <v>1011</v>
      </c>
      <c r="C26" s="37">
        <f t="shared" si="0"/>
        <v>16</v>
      </c>
      <c r="D26" s="37">
        <v>8</v>
      </c>
      <c r="E26" s="37">
        <v>8</v>
      </c>
      <c r="F26" s="37">
        <v>140</v>
      </c>
      <c r="G26" s="37">
        <v>402694</v>
      </c>
      <c r="H26" s="37">
        <f t="shared" si="1"/>
        <v>25168</v>
      </c>
      <c r="I26" s="37">
        <f t="shared" si="2"/>
        <v>2876</v>
      </c>
      <c r="J26" s="37">
        <f t="shared" si="3"/>
        <v>45</v>
      </c>
      <c r="K26" s="37">
        <v>316</v>
      </c>
      <c r="L26" s="37">
        <v>300</v>
      </c>
      <c r="M26" s="37">
        <v>8942</v>
      </c>
    </row>
    <row r="27" spans="1:13" ht="14.1" customHeight="1">
      <c r="A27" s="1136"/>
      <c r="B27" s="318" t="s">
        <v>607</v>
      </c>
      <c r="C27" s="37">
        <f t="shared" si="0"/>
        <v>150</v>
      </c>
      <c r="D27" s="37">
        <f>SUM(D28:D36)</f>
        <v>72</v>
      </c>
      <c r="E27" s="37">
        <f>SUM(E28:E36)</f>
        <v>78</v>
      </c>
      <c r="F27" s="37">
        <f>SUM(F28:F36)</f>
        <v>901</v>
      </c>
      <c r="G27" s="37">
        <v>1640592</v>
      </c>
      <c r="H27" s="37">
        <f t="shared" si="1"/>
        <v>10937</v>
      </c>
      <c r="I27" s="37">
        <f t="shared" si="2"/>
        <v>1821</v>
      </c>
      <c r="J27" s="37">
        <f t="shared" si="3"/>
        <v>59</v>
      </c>
      <c r="K27" s="37">
        <v>17507</v>
      </c>
      <c r="L27" s="37">
        <v>27540</v>
      </c>
      <c r="M27" s="37">
        <v>27616</v>
      </c>
    </row>
    <row r="28" spans="1:13" ht="14.1" customHeight="1">
      <c r="A28" s="1136"/>
      <c r="B28" s="320" t="s">
        <v>1012</v>
      </c>
      <c r="C28" s="37">
        <f t="shared" si="0"/>
        <v>11</v>
      </c>
      <c r="D28" s="37">
        <v>7</v>
      </c>
      <c r="E28" s="37">
        <v>4</v>
      </c>
      <c r="F28" s="37">
        <v>41</v>
      </c>
      <c r="G28" s="37">
        <v>46455</v>
      </c>
      <c r="H28" s="37">
        <f t="shared" si="1"/>
        <v>4223</v>
      </c>
      <c r="I28" s="37">
        <f t="shared" si="2"/>
        <v>1133</v>
      </c>
      <c r="J28" s="37">
        <f t="shared" si="3"/>
        <v>13</v>
      </c>
      <c r="K28" s="37">
        <v>236</v>
      </c>
      <c r="L28" s="37">
        <v>900</v>
      </c>
      <c r="M28" s="37">
        <v>3445</v>
      </c>
    </row>
    <row r="29" spans="1:13" ht="14.1" customHeight="1">
      <c r="A29" s="1136"/>
      <c r="B29" s="320" t="s">
        <v>1013</v>
      </c>
      <c r="C29" s="37">
        <f t="shared" si="0"/>
        <v>4</v>
      </c>
      <c r="D29" s="325" t="s">
        <v>994</v>
      </c>
      <c r="E29" s="37">
        <v>4</v>
      </c>
      <c r="F29" s="37">
        <v>8</v>
      </c>
      <c r="G29" s="37">
        <v>1618</v>
      </c>
      <c r="H29" s="37">
        <f t="shared" si="1"/>
        <v>405</v>
      </c>
      <c r="I29" s="37">
        <f t="shared" si="2"/>
        <v>202</v>
      </c>
      <c r="J29" s="37">
        <f t="shared" si="3"/>
        <v>13</v>
      </c>
      <c r="K29" s="37" t="s">
        <v>997</v>
      </c>
      <c r="L29" s="37" t="s">
        <v>997</v>
      </c>
      <c r="M29" s="37">
        <v>121</v>
      </c>
    </row>
    <row r="30" spans="1:13" ht="14.1" customHeight="1">
      <c r="A30" s="1136"/>
      <c r="B30" s="320" t="s">
        <v>1014</v>
      </c>
      <c r="C30" s="37">
        <f t="shared" si="0"/>
        <v>40</v>
      </c>
      <c r="D30" s="37">
        <v>25</v>
      </c>
      <c r="E30" s="37">
        <v>15</v>
      </c>
      <c r="F30" s="37">
        <v>249</v>
      </c>
      <c r="G30" s="37">
        <v>456390</v>
      </c>
      <c r="H30" s="37">
        <f t="shared" si="1"/>
        <v>11410</v>
      </c>
      <c r="I30" s="37">
        <f t="shared" si="2"/>
        <v>1833</v>
      </c>
      <c r="J30" s="37">
        <f t="shared" si="3"/>
        <v>63</v>
      </c>
      <c r="K30" s="37">
        <v>5969</v>
      </c>
      <c r="L30" s="37">
        <v>6838</v>
      </c>
      <c r="M30" s="37">
        <v>7263</v>
      </c>
    </row>
    <row r="31" spans="1:13" ht="14.1" customHeight="1">
      <c r="A31" s="1136"/>
      <c r="B31" s="320" t="s">
        <v>1015</v>
      </c>
      <c r="C31" s="37">
        <f t="shared" si="0"/>
        <v>1</v>
      </c>
      <c r="D31" s="37">
        <v>1</v>
      </c>
      <c r="E31" s="37" t="s">
        <v>994</v>
      </c>
      <c r="F31" s="37">
        <v>2</v>
      </c>
      <c r="G31" s="37" t="s">
        <v>995</v>
      </c>
      <c r="H31" s="37" t="s">
        <v>995</v>
      </c>
      <c r="I31" s="37" t="s">
        <v>995</v>
      </c>
      <c r="J31" s="37" t="s">
        <v>995</v>
      </c>
      <c r="K31" s="37" t="s">
        <v>995</v>
      </c>
      <c r="L31" s="37" t="s">
        <v>995</v>
      </c>
      <c r="M31" s="37" t="s">
        <v>995</v>
      </c>
    </row>
    <row r="32" spans="1:13" ht="14.1" customHeight="1">
      <c r="A32" s="1136"/>
      <c r="B32" s="320" t="s">
        <v>1016</v>
      </c>
      <c r="C32" s="37">
        <f t="shared" si="0"/>
        <v>11</v>
      </c>
      <c r="D32" s="37">
        <v>9</v>
      </c>
      <c r="E32" s="37">
        <v>2</v>
      </c>
      <c r="F32" s="37">
        <v>75</v>
      </c>
      <c r="G32" s="37">
        <v>443371</v>
      </c>
      <c r="H32" s="37">
        <f t="shared" si="1"/>
        <v>40306</v>
      </c>
      <c r="I32" s="37">
        <f t="shared" si="2"/>
        <v>5912</v>
      </c>
      <c r="J32" s="37">
        <f t="shared" si="3"/>
        <v>1198</v>
      </c>
      <c r="K32" s="37">
        <v>1150</v>
      </c>
      <c r="L32" s="37" t="s">
        <v>997</v>
      </c>
      <c r="M32" s="37">
        <v>370</v>
      </c>
    </row>
    <row r="33" spans="1:13" ht="14.1" customHeight="1">
      <c r="A33" s="1136"/>
      <c r="B33" s="320" t="s">
        <v>1017</v>
      </c>
      <c r="C33" s="37">
        <f t="shared" si="0"/>
        <v>16</v>
      </c>
      <c r="D33" s="37">
        <v>7</v>
      </c>
      <c r="E33" s="37">
        <v>9</v>
      </c>
      <c r="F33" s="37">
        <v>119</v>
      </c>
      <c r="G33" s="37">
        <v>91883</v>
      </c>
      <c r="H33" s="37">
        <f t="shared" si="1"/>
        <v>5743</v>
      </c>
      <c r="I33" s="37">
        <f t="shared" si="2"/>
        <v>772</v>
      </c>
      <c r="J33" s="37">
        <f t="shared" si="3"/>
        <v>75</v>
      </c>
      <c r="K33" s="37">
        <v>1947</v>
      </c>
      <c r="L33" s="37">
        <v>2311</v>
      </c>
      <c r="M33" s="37">
        <v>1227</v>
      </c>
    </row>
    <row r="34" spans="1:13" ht="14.1" customHeight="1">
      <c r="A34" s="1136"/>
      <c r="B34" s="320" t="s">
        <v>1018</v>
      </c>
      <c r="C34" s="37">
        <f t="shared" si="0"/>
        <v>11</v>
      </c>
      <c r="D34" s="46">
        <v>7</v>
      </c>
      <c r="E34" s="46">
        <v>4</v>
      </c>
      <c r="F34" s="46">
        <v>150</v>
      </c>
      <c r="G34" s="46">
        <v>262343</v>
      </c>
      <c r="H34" s="46">
        <f t="shared" si="1"/>
        <v>23849</v>
      </c>
      <c r="I34" s="46">
        <f t="shared" si="2"/>
        <v>1749</v>
      </c>
      <c r="J34" s="46">
        <f t="shared" si="3"/>
        <v>39</v>
      </c>
      <c r="K34" s="46">
        <v>665</v>
      </c>
      <c r="L34" s="46">
        <v>14632</v>
      </c>
      <c r="M34" s="46">
        <v>6800</v>
      </c>
    </row>
    <row r="35" spans="1:13" ht="14.1" customHeight="1">
      <c r="A35" s="1136"/>
      <c r="B35" s="320" t="s">
        <v>1019</v>
      </c>
      <c r="C35" s="37">
        <f t="shared" si="0"/>
        <v>7</v>
      </c>
      <c r="D35" s="46">
        <v>4</v>
      </c>
      <c r="E35" s="46">
        <v>3</v>
      </c>
      <c r="F35" s="46">
        <v>20</v>
      </c>
      <c r="G35" s="46">
        <v>20087</v>
      </c>
      <c r="H35" s="46">
        <f t="shared" si="1"/>
        <v>2870</v>
      </c>
      <c r="I35" s="46">
        <f t="shared" si="2"/>
        <v>1004</v>
      </c>
      <c r="J35" s="46">
        <f t="shared" si="3"/>
        <v>32</v>
      </c>
      <c r="K35" s="46">
        <v>246</v>
      </c>
      <c r="L35" s="37" t="s">
        <v>997</v>
      </c>
      <c r="M35" s="46">
        <v>632</v>
      </c>
    </row>
    <row r="36" spans="1:13" ht="14.1" customHeight="1">
      <c r="A36" s="1136"/>
      <c r="B36" s="320" t="s">
        <v>1020</v>
      </c>
      <c r="C36" s="37">
        <f t="shared" si="0"/>
        <v>49</v>
      </c>
      <c r="D36" s="46">
        <v>12</v>
      </c>
      <c r="E36" s="46">
        <v>37</v>
      </c>
      <c r="F36" s="46">
        <v>237</v>
      </c>
      <c r="G36" s="37" t="s">
        <v>995</v>
      </c>
      <c r="H36" s="37" t="s">
        <v>995</v>
      </c>
      <c r="I36" s="37" t="s">
        <v>995</v>
      </c>
      <c r="J36" s="37" t="s">
        <v>995</v>
      </c>
      <c r="K36" s="37" t="s">
        <v>995</v>
      </c>
      <c r="L36" s="37" t="s">
        <v>995</v>
      </c>
      <c r="M36" s="37" t="s">
        <v>995</v>
      </c>
    </row>
    <row r="37" spans="1:13" ht="14.1" customHeight="1">
      <c r="A37" s="1136"/>
      <c r="B37" s="318" t="s">
        <v>951</v>
      </c>
      <c r="C37" s="37">
        <f t="shared" si="0"/>
        <v>15</v>
      </c>
      <c r="D37" s="37">
        <f>SUM(D38:D40)</f>
        <v>9</v>
      </c>
      <c r="E37" s="37">
        <f>SUM(E38:E40)</f>
        <v>6</v>
      </c>
      <c r="F37" s="37">
        <f>SUM(F38:F40)</f>
        <v>160</v>
      </c>
      <c r="G37" s="37" t="s">
        <v>952</v>
      </c>
      <c r="H37" s="37" t="s">
        <v>952</v>
      </c>
      <c r="I37" s="37" t="s">
        <v>952</v>
      </c>
      <c r="J37" s="37" t="s">
        <v>952</v>
      </c>
      <c r="K37" s="37" t="s">
        <v>952</v>
      </c>
      <c r="L37" s="37" t="s">
        <v>952</v>
      </c>
      <c r="M37" s="37" t="s">
        <v>952</v>
      </c>
    </row>
    <row r="38" spans="1:13" ht="14.1" customHeight="1">
      <c r="A38" s="1136"/>
      <c r="B38" s="320" t="s">
        <v>1021</v>
      </c>
      <c r="C38" s="37">
        <f t="shared" si="0"/>
        <v>10</v>
      </c>
      <c r="D38" s="46">
        <v>6</v>
      </c>
      <c r="E38" s="46">
        <v>4</v>
      </c>
      <c r="F38" s="46">
        <v>150</v>
      </c>
      <c r="G38" s="46">
        <v>380963</v>
      </c>
      <c r="H38" s="46">
        <f>ROUND(G38/C38,0)</f>
        <v>38096</v>
      </c>
      <c r="I38" s="46">
        <f>ROUND(G38/F38,0)</f>
        <v>2540</v>
      </c>
      <c r="J38" s="46" t="s">
        <v>997</v>
      </c>
      <c r="K38" s="46">
        <v>8610</v>
      </c>
      <c r="L38" s="46">
        <v>1234</v>
      </c>
      <c r="M38" s="46" t="s">
        <v>997</v>
      </c>
    </row>
    <row r="39" spans="1:13" ht="14.1" customHeight="1">
      <c r="A39" s="1136"/>
      <c r="B39" s="320" t="s">
        <v>1022</v>
      </c>
      <c r="C39" s="37">
        <f t="shared" si="0"/>
        <v>3</v>
      </c>
      <c r="D39" s="46">
        <v>1</v>
      </c>
      <c r="E39" s="46">
        <v>2</v>
      </c>
      <c r="F39" s="46">
        <v>4</v>
      </c>
      <c r="G39" s="46" t="s">
        <v>952</v>
      </c>
      <c r="H39" s="46" t="s">
        <v>952</v>
      </c>
      <c r="I39" s="46" t="s">
        <v>952</v>
      </c>
      <c r="J39" s="46" t="s">
        <v>952</v>
      </c>
      <c r="K39" s="46" t="s">
        <v>952</v>
      </c>
      <c r="L39" s="46" t="s">
        <v>952</v>
      </c>
      <c r="M39" s="46" t="s">
        <v>952</v>
      </c>
    </row>
    <row r="40" spans="1:13" ht="14.1" customHeight="1" thickBot="1">
      <c r="A40" s="1136"/>
      <c r="B40" s="321" t="s">
        <v>1023</v>
      </c>
      <c r="C40" s="49">
        <f>SUM(D40:E40)</f>
        <v>2</v>
      </c>
      <c r="D40" s="50">
        <v>2</v>
      </c>
      <c r="E40" s="50" t="s">
        <v>994</v>
      </c>
      <c r="F40" s="50">
        <v>6</v>
      </c>
      <c r="G40" s="50" t="s">
        <v>952</v>
      </c>
      <c r="H40" s="50" t="s">
        <v>952</v>
      </c>
      <c r="I40" s="50" t="s">
        <v>952</v>
      </c>
      <c r="J40" s="37" t="s">
        <v>952</v>
      </c>
      <c r="K40" s="50" t="s">
        <v>952</v>
      </c>
      <c r="L40" s="50" t="s">
        <v>952</v>
      </c>
      <c r="M40" s="50" t="s">
        <v>952</v>
      </c>
    </row>
    <row r="41" spans="1:13" ht="18" customHeight="1">
      <c r="A41" s="1136"/>
      <c r="B41" s="617"/>
      <c r="C41" s="617"/>
      <c r="D41" s="617"/>
      <c r="E41" s="617"/>
      <c r="F41" s="617"/>
      <c r="G41" s="617"/>
      <c r="H41" s="617"/>
      <c r="I41" s="617"/>
      <c r="J41" s="1106" t="s">
        <v>953</v>
      </c>
      <c r="K41" s="1183"/>
      <c r="L41" s="1183"/>
      <c r="M41" s="1183"/>
    </row>
  </sheetData>
  <sheetProtection sheet="1" objects="1" scenarios="1"/>
  <mergeCells count="9">
    <mergeCell ref="L2:L3"/>
    <mergeCell ref="M2:M3"/>
    <mergeCell ref="J41:M41"/>
    <mergeCell ref="A1:A41"/>
    <mergeCell ref="B2:B3"/>
    <mergeCell ref="C2:E2"/>
    <mergeCell ref="F2:F3"/>
    <mergeCell ref="G2:G3"/>
    <mergeCell ref="K2:K3"/>
  </mergeCells>
  <phoneticPr fontId="3"/>
  <pageMargins left="0.39370078740157483" right="0.39370078740157483" top="1.1811023622047245" bottom="0.78740157480314965" header="0.51181102362204722" footer="0.51181102362204722"/>
  <pageSetup paperSize="9" scale="80" firstPageNumber="3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E50"/>
  <sheetViews>
    <sheetView zoomScaleNormal="100" workbookViewId="0"/>
  </sheetViews>
  <sheetFormatPr defaultRowHeight="15.95" customHeight="1"/>
  <cols>
    <col min="1" max="1" width="13.375" style="37" customWidth="1"/>
    <col min="2" max="2" width="20.625" style="159" customWidth="1"/>
    <col min="3" max="5" width="20.625" style="36" customWidth="1"/>
    <col min="6" max="16384" width="9" style="36"/>
  </cols>
  <sheetData>
    <row r="1" spans="1:5" ht="18" customHeight="1" thickBot="1">
      <c r="A1" s="151" t="s">
        <v>1024</v>
      </c>
      <c r="B1" s="160"/>
      <c r="C1" s="41"/>
      <c r="D1" s="41"/>
      <c r="E1" s="50" t="s">
        <v>1025</v>
      </c>
    </row>
    <row r="2" spans="1:5" ht="18" customHeight="1">
      <c r="A2" s="1102" t="s">
        <v>1026</v>
      </c>
      <c r="B2" s="1137"/>
      <c r="C2" s="102" t="s">
        <v>1027</v>
      </c>
      <c r="D2" s="38" t="s">
        <v>1028</v>
      </c>
      <c r="E2" s="102" t="s">
        <v>1029</v>
      </c>
    </row>
    <row r="3" spans="1:5" ht="18" customHeight="1">
      <c r="A3" s="1249" t="s">
        <v>1950</v>
      </c>
      <c r="B3" s="326" t="s">
        <v>1030</v>
      </c>
      <c r="C3" s="88">
        <v>5479</v>
      </c>
      <c r="D3" s="40">
        <v>26143308</v>
      </c>
      <c r="E3" s="40">
        <v>18077240</v>
      </c>
    </row>
    <row r="4" spans="1:5" ht="18" customHeight="1">
      <c r="A4" s="1247"/>
      <c r="B4" s="326" t="s">
        <v>1031</v>
      </c>
      <c r="C4" s="88">
        <v>30118</v>
      </c>
      <c r="D4" s="40">
        <v>78860253</v>
      </c>
      <c r="E4" s="40">
        <v>71994701</v>
      </c>
    </row>
    <row r="5" spans="1:5" ht="18" customHeight="1">
      <c r="A5" s="1247" t="s">
        <v>166</v>
      </c>
      <c r="B5" s="327" t="s">
        <v>1030</v>
      </c>
      <c r="C5" s="88">
        <v>5165</v>
      </c>
      <c r="D5" s="40">
        <v>21211483</v>
      </c>
      <c r="E5" s="40">
        <v>17966737</v>
      </c>
    </row>
    <row r="6" spans="1:5" ht="18" customHeight="1">
      <c r="A6" s="1247"/>
      <c r="B6" s="327" t="s">
        <v>1031</v>
      </c>
      <c r="C6" s="88">
        <v>30333</v>
      </c>
      <c r="D6" s="40">
        <v>80867854</v>
      </c>
      <c r="E6" s="40">
        <v>72116118</v>
      </c>
    </row>
    <row r="7" spans="1:5" ht="18" customHeight="1">
      <c r="A7" s="1247" t="s">
        <v>167</v>
      </c>
      <c r="B7" s="327" t="s">
        <v>1030</v>
      </c>
      <c r="C7" s="88">
        <v>5598</v>
      </c>
      <c r="D7" s="40">
        <v>21929198</v>
      </c>
      <c r="E7" s="40">
        <v>18198871</v>
      </c>
    </row>
    <row r="8" spans="1:5" ht="18" customHeight="1">
      <c r="A8" s="1247"/>
      <c r="B8" s="327" t="s">
        <v>1031</v>
      </c>
      <c r="C8" s="88">
        <v>30678</v>
      </c>
      <c r="D8" s="40">
        <v>78036290</v>
      </c>
      <c r="E8" s="40">
        <v>69245208</v>
      </c>
    </row>
    <row r="9" spans="1:5" ht="18" customHeight="1">
      <c r="A9" s="1247" t="s">
        <v>1881</v>
      </c>
      <c r="B9" s="327" t="s">
        <v>1030</v>
      </c>
      <c r="C9" s="88">
        <v>5312</v>
      </c>
      <c r="D9" s="40">
        <v>25884189</v>
      </c>
      <c r="E9" s="40">
        <v>17473251</v>
      </c>
    </row>
    <row r="10" spans="1:5" ht="18" customHeight="1">
      <c r="A10" s="1247"/>
      <c r="B10" s="327" t="s">
        <v>1031</v>
      </c>
      <c r="C10" s="88">
        <v>28643</v>
      </c>
      <c r="D10" s="40">
        <v>75978086</v>
      </c>
      <c r="E10" s="40">
        <v>65078466</v>
      </c>
    </row>
    <row r="11" spans="1:5" ht="18" customHeight="1">
      <c r="A11" s="1247" t="s">
        <v>1933</v>
      </c>
      <c r="B11" s="327" t="s">
        <v>1030</v>
      </c>
      <c r="C11" s="88">
        <v>5126</v>
      </c>
      <c r="D11" s="40">
        <v>20615379</v>
      </c>
      <c r="E11" s="40">
        <v>7070842</v>
      </c>
    </row>
    <row r="12" spans="1:5" ht="18" customHeight="1" thickBot="1">
      <c r="A12" s="1248"/>
      <c r="B12" s="328" t="s">
        <v>1031</v>
      </c>
      <c r="C12" s="96">
        <v>29007</v>
      </c>
      <c r="D12" s="41">
        <v>71719731</v>
      </c>
      <c r="E12" s="41">
        <v>61334094</v>
      </c>
    </row>
    <row r="13" spans="1:5" ht="14.25" customHeight="1">
      <c r="E13" s="222" t="s">
        <v>1032</v>
      </c>
    </row>
    <row r="14" spans="1:5" ht="14.25" customHeight="1">
      <c r="E14" s="46"/>
    </row>
    <row r="15" spans="1:5" ht="18" customHeight="1" thickBot="1">
      <c r="A15" s="151" t="s">
        <v>1033</v>
      </c>
      <c r="B15" s="160"/>
      <c r="C15" s="41"/>
      <c r="D15" s="41"/>
      <c r="E15" s="50" t="s">
        <v>1025</v>
      </c>
    </row>
    <row r="16" spans="1:5" ht="18" customHeight="1">
      <c r="A16" s="1102" t="s">
        <v>1026</v>
      </c>
      <c r="B16" s="1137"/>
      <c r="C16" s="102" t="s">
        <v>1027</v>
      </c>
      <c r="D16" s="38" t="s">
        <v>1028</v>
      </c>
      <c r="E16" s="102" t="s">
        <v>1034</v>
      </c>
    </row>
    <row r="17" spans="1:5" ht="18" customHeight="1">
      <c r="A17" s="1249" t="s">
        <v>1950</v>
      </c>
      <c r="B17" s="326" t="s">
        <v>1030</v>
      </c>
      <c r="C17" s="88">
        <v>885</v>
      </c>
      <c r="D17" s="40">
        <v>7012718</v>
      </c>
      <c r="E17" s="40">
        <v>2316086</v>
      </c>
    </row>
    <row r="18" spans="1:5" ht="18" customHeight="1">
      <c r="A18" s="1247"/>
      <c r="B18" s="326" t="s">
        <v>1031</v>
      </c>
      <c r="C18" s="88">
        <v>1826</v>
      </c>
      <c r="D18" s="40">
        <v>46612671</v>
      </c>
      <c r="E18" s="40">
        <v>27740745</v>
      </c>
    </row>
    <row r="19" spans="1:5" ht="18" customHeight="1">
      <c r="A19" s="1247" t="s">
        <v>166</v>
      </c>
      <c r="B19" s="327" t="s">
        <v>1030</v>
      </c>
      <c r="C19" s="88">
        <v>808</v>
      </c>
      <c r="D19" s="40">
        <v>7868122</v>
      </c>
      <c r="E19" s="40">
        <v>1954393</v>
      </c>
    </row>
    <row r="20" spans="1:5" ht="18" customHeight="1">
      <c r="A20" s="1247"/>
      <c r="B20" s="327" t="s">
        <v>1031</v>
      </c>
      <c r="C20" s="88">
        <v>1727</v>
      </c>
      <c r="D20" s="40">
        <v>48055819</v>
      </c>
      <c r="E20" s="40">
        <v>26757569</v>
      </c>
    </row>
    <row r="21" spans="1:5" ht="18" customHeight="1">
      <c r="A21" s="1247" t="s">
        <v>1035</v>
      </c>
      <c r="B21" s="327" t="s">
        <v>1030</v>
      </c>
      <c r="C21" s="88">
        <v>753</v>
      </c>
      <c r="D21" s="40">
        <v>8394771</v>
      </c>
      <c r="E21" s="40">
        <v>2556233</v>
      </c>
    </row>
    <row r="22" spans="1:5" ht="18" customHeight="1">
      <c r="A22" s="1247"/>
      <c r="B22" s="327" t="s">
        <v>1031</v>
      </c>
      <c r="C22" s="88">
        <v>1644</v>
      </c>
      <c r="D22" s="40">
        <v>45182508</v>
      </c>
      <c r="E22" s="40">
        <v>24421701</v>
      </c>
    </row>
    <row r="23" spans="1:5" ht="18" customHeight="1">
      <c r="A23" s="1247" t="s">
        <v>1881</v>
      </c>
      <c r="B23" s="327" t="s">
        <v>1030</v>
      </c>
      <c r="C23" s="88">
        <v>787</v>
      </c>
      <c r="D23" s="40">
        <v>11426689</v>
      </c>
      <c r="E23" s="40">
        <v>2300587</v>
      </c>
    </row>
    <row r="24" spans="1:5" ht="18" customHeight="1">
      <c r="A24" s="1247"/>
      <c r="B24" s="327" t="s">
        <v>1031</v>
      </c>
      <c r="C24" s="88">
        <v>1520</v>
      </c>
      <c r="D24" s="40">
        <v>43269510</v>
      </c>
      <c r="E24" s="40">
        <v>23297248</v>
      </c>
    </row>
    <row r="25" spans="1:5" ht="18" customHeight="1">
      <c r="A25" s="1247" t="s">
        <v>1933</v>
      </c>
      <c r="B25" s="327" t="s">
        <v>1030</v>
      </c>
      <c r="C25" s="88">
        <v>758</v>
      </c>
      <c r="D25" s="40">
        <v>11153947</v>
      </c>
      <c r="E25" s="40">
        <v>2502643</v>
      </c>
    </row>
    <row r="26" spans="1:5" ht="18" customHeight="1" thickBot="1">
      <c r="A26" s="1248"/>
      <c r="B26" s="328" t="s">
        <v>1031</v>
      </c>
      <c r="C26" s="96">
        <v>1461</v>
      </c>
      <c r="D26" s="41">
        <v>40571493</v>
      </c>
      <c r="E26" s="41">
        <v>21789026</v>
      </c>
    </row>
    <row r="27" spans="1:5" ht="13.5" customHeight="1">
      <c r="E27" s="222" t="s">
        <v>1032</v>
      </c>
    </row>
    <row r="28" spans="1:5" ht="13.5" customHeight="1">
      <c r="E28" s="46"/>
    </row>
    <row r="29" spans="1:5" ht="18" customHeight="1" thickBot="1">
      <c r="A29" s="151" t="s">
        <v>1036</v>
      </c>
      <c r="B29" s="160"/>
      <c r="C29" s="41"/>
      <c r="D29" s="1105" t="s">
        <v>1037</v>
      </c>
      <c r="E29" s="1043"/>
    </row>
    <row r="30" spans="1:5" ht="14.25" customHeight="1">
      <c r="A30" s="1102" t="s">
        <v>1026</v>
      </c>
      <c r="B30" s="1137"/>
      <c r="C30" s="102" t="s">
        <v>1038</v>
      </c>
      <c r="D30" s="38" t="s">
        <v>1039</v>
      </c>
      <c r="E30" s="102" t="s">
        <v>1040</v>
      </c>
    </row>
    <row r="31" spans="1:5" ht="18" customHeight="1">
      <c r="A31" s="1249" t="s">
        <v>1950</v>
      </c>
      <c r="B31" s="326" t="s">
        <v>1041</v>
      </c>
      <c r="C31" s="88">
        <v>101</v>
      </c>
      <c r="D31" s="40">
        <v>87</v>
      </c>
      <c r="E31" s="643">
        <f t="shared" ref="E31:E40" si="0">IF(SUM(C31:D31)=0,"",SUM(C31:D31))</f>
        <v>188</v>
      </c>
    </row>
    <row r="32" spans="1:5" ht="18" customHeight="1">
      <c r="A32" s="1247"/>
      <c r="B32" s="326" t="s">
        <v>1042</v>
      </c>
      <c r="C32" s="88">
        <v>110</v>
      </c>
      <c r="D32" s="40">
        <v>97</v>
      </c>
      <c r="E32" s="643">
        <f t="shared" si="0"/>
        <v>207</v>
      </c>
    </row>
    <row r="33" spans="1:5" ht="18" customHeight="1">
      <c r="A33" s="1247" t="s">
        <v>166</v>
      </c>
      <c r="B33" s="327" t="s">
        <v>1041</v>
      </c>
      <c r="C33" s="88">
        <v>107</v>
      </c>
      <c r="D33" s="40">
        <v>92</v>
      </c>
      <c r="E33" s="643">
        <f t="shared" si="0"/>
        <v>199</v>
      </c>
    </row>
    <row r="34" spans="1:5" ht="18" customHeight="1">
      <c r="A34" s="1247"/>
      <c r="B34" s="327" t="s">
        <v>1042</v>
      </c>
      <c r="C34" s="88">
        <v>115</v>
      </c>
      <c r="D34" s="40">
        <v>108</v>
      </c>
      <c r="E34" s="643">
        <f t="shared" si="0"/>
        <v>223</v>
      </c>
    </row>
    <row r="35" spans="1:5" ht="18" customHeight="1">
      <c r="A35" s="1247" t="s">
        <v>1035</v>
      </c>
      <c r="B35" s="327" t="s">
        <v>1041</v>
      </c>
      <c r="C35" s="88">
        <v>102</v>
      </c>
      <c r="D35" s="40">
        <v>89</v>
      </c>
      <c r="E35" s="643">
        <f t="shared" si="0"/>
        <v>191</v>
      </c>
    </row>
    <row r="36" spans="1:5" ht="18" customHeight="1">
      <c r="A36" s="1247"/>
      <c r="B36" s="327" t="s">
        <v>1042</v>
      </c>
      <c r="C36" s="88">
        <v>109</v>
      </c>
      <c r="D36" s="40">
        <v>104</v>
      </c>
      <c r="E36" s="643">
        <f t="shared" si="0"/>
        <v>213</v>
      </c>
    </row>
    <row r="37" spans="1:5" ht="18" customHeight="1">
      <c r="A37" s="1247" t="s">
        <v>1881</v>
      </c>
      <c r="B37" s="327" t="s">
        <v>1041</v>
      </c>
      <c r="C37" s="88">
        <v>99</v>
      </c>
      <c r="D37" s="40">
        <v>86</v>
      </c>
      <c r="E37" s="643">
        <f t="shared" si="0"/>
        <v>185</v>
      </c>
    </row>
    <row r="38" spans="1:5" ht="18" customHeight="1">
      <c r="A38" s="1247"/>
      <c r="B38" s="327" t="s">
        <v>1042</v>
      </c>
      <c r="C38" s="88">
        <v>64</v>
      </c>
      <c r="D38" s="40">
        <v>62</v>
      </c>
      <c r="E38" s="643">
        <f t="shared" si="0"/>
        <v>126</v>
      </c>
    </row>
    <row r="39" spans="1:5" ht="18" customHeight="1">
      <c r="A39" s="1247" t="s">
        <v>1933</v>
      </c>
      <c r="B39" s="327" t="s">
        <v>1041</v>
      </c>
      <c r="C39" s="88">
        <v>94</v>
      </c>
      <c r="D39" s="40">
        <v>75</v>
      </c>
      <c r="E39" s="643">
        <f t="shared" si="0"/>
        <v>169</v>
      </c>
    </row>
    <row r="40" spans="1:5" ht="18" customHeight="1" thickBot="1">
      <c r="A40" s="1248"/>
      <c r="B40" s="328" t="s">
        <v>1042</v>
      </c>
      <c r="C40" s="96">
        <v>55</v>
      </c>
      <c r="D40" s="41">
        <v>52</v>
      </c>
      <c r="E40" s="643">
        <f t="shared" si="0"/>
        <v>107</v>
      </c>
    </row>
    <row r="41" spans="1:5" ht="18" customHeight="1">
      <c r="E41" s="222" t="s">
        <v>1043</v>
      </c>
    </row>
    <row r="42" spans="1:5" ht="18" customHeight="1">
      <c r="E42" s="46"/>
    </row>
    <row r="43" spans="1:5" ht="18" customHeight="1" thickBot="1">
      <c r="A43" s="151" t="s">
        <v>1044</v>
      </c>
      <c r="B43" s="160"/>
      <c r="C43" s="1158" t="s">
        <v>1045</v>
      </c>
      <c r="D43" s="1159"/>
    </row>
    <row r="44" spans="1:5" ht="18" customHeight="1">
      <c r="A44" s="102" t="s">
        <v>1046</v>
      </c>
      <c r="B44" s="38" t="s">
        <v>1047</v>
      </c>
      <c r="C44" s="38" t="s">
        <v>1048</v>
      </c>
      <c r="D44" s="38" t="s">
        <v>1049</v>
      </c>
    </row>
    <row r="45" spans="1:5" ht="18" customHeight="1">
      <c r="A45" s="230" t="s">
        <v>1950</v>
      </c>
      <c r="B45" s="88">
        <v>5518</v>
      </c>
      <c r="C45" s="46">
        <v>724</v>
      </c>
      <c r="D45" s="46">
        <v>2282</v>
      </c>
    </row>
    <row r="46" spans="1:5" ht="18" customHeight="1">
      <c r="A46" s="230" t="s">
        <v>166</v>
      </c>
      <c r="B46" s="88">
        <v>5625</v>
      </c>
      <c r="C46" s="46">
        <v>739</v>
      </c>
      <c r="D46" s="46">
        <v>2267</v>
      </c>
    </row>
    <row r="47" spans="1:5" ht="18" customHeight="1">
      <c r="A47" s="230" t="s">
        <v>167</v>
      </c>
      <c r="B47" s="88">
        <v>5800</v>
      </c>
      <c r="C47" s="46">
        <v>744</v>
      </c>
      <c r="D47" s="46">
        <v>2331</v>
      </c>
    </row>
    <row r="48" spans="1:5" ht="18" customHeight="1">
      <c r="A48" s="230" t="s">
        <v>1881</v>
      </c>
      <c r="B48" s="88">
        <v>4458</v>
      </c>
      <c r="C48" s="46">
        <v>598</v>
      </c>
      <c r="D48" s="46">
        <v>1958</v>
      </c>
    </row>
    <row r="49" spans="1:4" ht="18" customHeight="1" thickBot="1">
      <c r="A49" s="231" t="s">
        <v>1933</v>
      </c>
      <c r="B49" s="96">
        <v>4255</v>
      </c>
      <c r="C49" s="50">
        <v>600</v>
      </c>
      <c r="D49" s="50">
        <v>1978</v>
      </c>
    </row>
    <row r="50" spans="1:4" ht="18" customHeight="1">
      <c r="C50" s="1140" t="s">
        <v>1050</v>
      </c>
      <c r="D50" s="1141"/>
    </row>
  </sheetData>
  <sheetProtection sheet="1" objects="1" scenarios="1"/>
  <mergeCells count="21">
    <mergeCell ref="A25:A26"/>
    <mergeCell ref="A2:B2"/>
    <mergeCell ref="A3:A4"/>
    <mergeCell ref="A5:A6"/>
    <mergeCell ref="A7:A8"/>
    <mergeCell ref="A9:A10"/>
    <mergeCell ref="A11:A12"/>
    <mergeCell ref="A16:B16"/>
    <mergeCell ref="A17:A18"/>
    <mergeCell ref="A19:A20"/>
    <mergeCell ref="A21:A22"/>
    <mergeCell ref="A23:A24"/>
    <mergeCell ref="C43:D43"/>
    <mergeCell ref="C50:D50"/>
    <mergeCell ref="A39:A40"/>
    <mergeCell ref="D29:E29"/>
    <mergeCell ref="A30:B30"/>
    <mergeCell ref="A31:A32"/>
    <mergeCell ref="A33:A34"/>
    <mergeCell ref="A35:A36"/>
    <mergeCell ref="A37:A38"/>
  </mergeCells>
  <phoneticPr fontId="3"/>
  <pageMargins left="0.98425196850393704" right="0.59055118110236227" top="0.98425196850393704" bottom="0.43307086614173229" header="0.59055118110236227" footer="0.51181102362204722"/>
  <pageSetup paperSize="9" scale="90" firstPageNumber="32" orientation="portrait" useFirstPageNumber="1" horizontalDpi="1200" verticalDpi="1200" r:id="rId1"/>
  <headerFooter alignWithMargins="0">
    <oddHeader>&amp;C&amp;"ＭＳ 明朝,標準"&amp;20運　　　輸</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K26"/>
  <sheetViews>
    <sheetView zoomScaleNormal="100" workbookViewId="0"/>
  </sheetViews>
  <sheetFormatPr defaultRowHeight="13.5"/>
  <cols>
    <col min="1" max="1" width="13.375" style="36" customWidth="1"/>
    <col min="2" max="11" width="7.875" style="36" customWidth="1"/>
    <col min="12" max="16384" width="9" style="36"/>
  </cols>
  <sheetData>
    <row r="1" spans="1:10" ht="24" customHeight="1" thickBot="1">
      <c r="A1" s="41" t="s">
        <v>1051</v>
      </c>
      <c r="B1" s="41"/>
      <c r="C1" s="41"/>
      <c r="D1" s="41"/>
      <c r="E1" s="41"/>
      <c r="F1" s="41"/>
      <c r="G1" s="41"/>
      <c r="H1" s="41"/>
      <c r="I1" s="41"/>
    </row>
    <row r="2" spans="1:10" ht="32.1" customHeight="1">
      <c r="A2" s="1124" t="s">
        <v>1052</v>
      </c>
      <c r="B2" s="1123" t="s">
        <v>158</v>
      </c>
      <c r="C2" s="1046" t="s">
        <v>1053</v>
      </c>
      <c r="D2" s="1016"/>
      <c r="E2" s="1257" t="s">
        <v>1054</v>
      </c>
      <c r="F2" s="1124"/>
      <c r="G2" s="1138" t="s">
        <v>1055</v>
      </c>
      <c r="H2" s="1256" t="s">
        <v>1056</v>
      </c>
      <c r="I2" s="1257" t="s">
        <v>174</v>
      </c>
    </row>
    <row r="3" spans="1:10" ht="32.1" customHeight="1">
      <c r="A3" s="1253"/>
      <c r="B3" s="1020"/>
      <c r="C3" s="329" t="s">
        <v>1057</v>
      </c>
      <c r="D3" s="330" t="s">
        <v>1058</v>
      </c>
      <c r="E3" s="329" t="s">
        <v>1057</v>
      </c>
      <c r="F3" s="330" t="s">
        <v>1058</v>
      </c>
      <c r="G3" s="1086"/>
      <c r="H3" s="1020"/>
      <c r="I3" s="1191"/>
    </row>
    <row r="4" spans="1:10" ht="39.950000000000003" customHeight="1">
      <c r="A4" s="665" t="s">
        <v>1951</v>
      </c>
      <c r="B4" s="667">
        <f>IF(SUM(C4:I4)=0,"",SUM(C4:I4))</f>
        <v>18488</v>
      </c>
      <c r="C4" s="662">
        <v>7659</v>
      </c>
      <c r="D4" s="662">
        <v>8505</v>
      </c>
      <c r="E4" s="661">
        <v>723</v>
      </c>
      <c r="F4" s="661">
        <v>861</v>
      </c>
      <c r="G4" s="661">
        <v>23</v>
      </c>
      <c r="H4" s="661">
        <v>301</v>
      </c>
      <c r="I4" s="661">
        <v>416</v>
      </c>
    </row>
    <row r="5" spans="1:10" ht="39.950000000000003" customHeight="1">
      <c r="A5" s="665" t="s">
        <v>1059</v>
      </c>
      <c r="B5" s="667">
        <f>IF(SUM(C5:I5)=0,"",SUM(C5:I5))</f>
        <v>18417</v>
      </c>
      <c r="C5" s="662">
        <v>7818</v>
      </c>
      <c r="D5" s="662">
        <v>8186</v>
      </c>
      <c r="E5" s="661">
        <v>748</v>
      </c>
      <c r="F5" s="661">
        <v>857</v>
      </c>
      <c r="G5" s="661">
        <v>23</v>
      </c>
      <c r="H5" s="661">
        <v>330</v>
      </c>
      <c r="I5" s="661">
        <v>455</v>
      </c>
    </row>
    <row r="6" spans="1:10" ht="39.950000000000003" customHeight="1">
      <c r="A6" s="665" t="s">
        <v>1060</v>
      </c>
      <c r="B6" s="667">
        <f>IF(SUM(C6:I6)=0,"",SUM(C6:I6))</f>
        <v>18328</v>
      </c>
      <c r="C6" s="662">
        <v>8006</v>
      </c>
      <c r="D6" s="662">
        <v>7957</v>
      </c>
      <c r="E6" s="662">
        <v>783</v>
      </c>
      <c r="F6" s="662">
        <v>817</v>
      </c>
      <c r="G6" s="662">
        <v>20</v>
      </c>
      <c r="H6" s="662">
        <v>316</v>
      </c>
      <c r="I6" s="662">
        <v>429</v>
      </c>
    </row>
    <row r="7" spans="1:10" ht="39.950000000000003" customHeight="1">
      <c r="A7" s="665" t="s">
        <v>1887</v>
      </c>
      <c r="B7" s="667">
        <f>IF(SUM(C7:I7)=0,"",SUM(C7:I7))</f>
        <v>18434</v>
      </c>
      <c r="C7" s="662">
        <v>8275</v>
      </c>
      <c r="D7" s="662">
        <v>7688</v>
      </c>
      <c r="E7" s="662">
        <v>829</v>
      </c>
      <c r="F7" s="662">
        <v>853</v>
      </c>
      <c r="G7" s="662">
        <v>18</v>
      </c>
      <c r="H7" s="662">
        <v>323</v>
      </c>
      <c r="I7" s="662">
        <v>448</v>
      </c>
    </row>
    <row r="8" spans="1:10" ht="39.950000000000003" customHeight="1" thickBot="1">
      <c r="A8" s="666" t="s">
        <v>1952</v>
      </c>
      <c r="B8" s="687">
        <f>IF(SUM(C8:I8)=0,"",SUM(C8:I8))</f>
        <v>18515</v>
      </c>
      <c r="C8" s="664">
        <v>8505</v>
      </c>
      <c r="D8" s="664">
        <v>7489</v>
      </c>
      <c r="E8" s="664">
        <v>839</v>
      </c>
      <c r="F8" s="664">
        <v>896</v>
      </c>
      <c r="G8" s="664">
        <v>17</v>
      </c>
      <c r="H8" s="664">
        <v>319</v>
      </c>
      <c r="I8" s="664">
        <v>450</v>
      </c>
      <c r="J8" s="664"/>
    </row>
    <row r="9" spans="1:10" ht="24" customHeight="1">
      <c r="A9" s="36" t="s">
        <v>1061</v>
      </c>
    </row>
    <row r="10" spans="1:10" ht="24" customHeight="1">
      <c r="A10" s="37" t="s">
        <v>1062</v>
      </c>
      <c r="B10" s="52" t="s">
        <v>1063</v>
      </c>
      <c r="E10" s="1091"/>
      <c r="F10" s="1134"/>
      <c r="G10" s="1134"/>
      <c r="H10" s="1134"/>
      <c r="I10" s="1134"/>
      <c r="J10" s="1"/>
    </row>
    <row r="11" spans="1:10" ht="24" customHeight="1">
      <c r="E11" s="1091" t="s">
        <v>1064</v>
      </c>
      <c r="F11" s="1134"/>
      <c r="G11" s="1134"/>
      <c r="H11" s="1134"/>
      <c r="I11" s="1134"/>
    </row>
    <row r="12" spans="1:10" s="663" customFormat="1"/>
    <row r="13" spans="1:10" s="663" customFormat="1"/>
    <row r="14" spans="1:10" s="663" customFormat="1"/>
    <row r="18" spans="1:11" ht="32.1" customHeight="1" thickBot="1">
      <c r="A18" s="41" t="s">
        <v>1065</v>
      </c>
      <c r="B18" s="41"/>
      <c r="C18" s="41"/>
      <c r="D18" s="41"/>
      <c r="E18" s="41"/>
      <c r="F18" s="41"/>
      <c r="G18" s="41"/>
      <c r="H18" s="41"/>
      <c r="I18" s="41"/>
      <c r="J18" s="41"/>
      <c r="K18" s="41"/>
    </row>
    <row r="19" spans="1:11" ht="32.1" customHeight="1">
      <c r="A19" s="1124" t="s">
        <v>1052</v>
      </c>
      <c r="B19" s="1123" t="s">
        <v>158</v>
      </c>
      <c r="C19" s="1046" t="s">
        <v>1066</v>
      </c>
      <c r="D19" s="1254"/>
      <c r="E19" s="1254"/>
      <c r="F19" s="1254"/>
      <c r="G19" s="1046" t="s">
        <v>1067</v>
      </c>
      <c r="H19" s="1254"/>
      <c r="I19" s="1047"/>
      <c r="J19" s="1149" t="s">
        <v>1068</v>
      </c>
      <c r="K19" s="1227" t="s">
        <v>1069</v>
      </c>
    </row>
    <row r="20" spans="1:11" ht="32.1" customHeight="1">
      <c r="A20" s="1253"/>
      <c r="B20" s="1020"/>
      <c r="C20" s="92" t="s">
        <v>1070</v>
      </c>
      <c r="D20" s="91" t="s">
        <v>1071</v>
      </c>
      <c r="E20" s="314" t="s">
        <v>1072</v>
      </c>
      <c r="F20" s="331" t="s">
        <v>1073</v>
      </c>
      <c r="G20" s="314" t="s">
        <v>1074</v>
      </c>
      <c r="H20" s="314" t="s">
        <v>1075</v>
      </c>
      <c r="I20" s="315" t="s">
        <v>1076</v>
      </c>
      <c r="J20" s="1255"/>
      <c r="K20" s="1250"/>
    </row>
    <row r="21" spans="1:11" ht="39.950000000000003" customHeight="1">
      <c r="A21" s="230" t="s">
        <v>1951</v>
      </c>
      <c r="B21" s="332">
        <f>IF(SUM(C21:K21)=0,"",SUM(C21:K21))</f>
        <v>18395</v>
      </c>
      <c r="C21" s="662">
        <v>641</v>
      </c>
      <c r="D21" s="661" t="s">
        <v>177</v>
      </c>
      <c r="E21" s="662">
        <v>10205</v>
      </c>
      <c r="F21" s="662">
        <v>2469</v>
      </c>
      <c r="G21" s="662">
        <v>3628</v>
      </c>
      <c r="H21" s="662">
        <v>156</v>
      </c>
      <c r="I21" s="662">
        <v>641</v>
      </c>
      <c r="J21" s="662">
        <v>536</v>
      </c>
      <c r="K21" s="662">
        <v>119</v>
      </c>
    </row>
    <row r="22" spans="1:11" ht="39.950000000000003" customHeight="1">
      <c r="A22" s="230" t="s">
        <v>1059</v>
      </c>
      <c r="B22" s="332">
        <f>IF(SUM(C22:K22)=0,"",SUM(C22:K22))</f>
        <v>18412</v>
      </c>
      <c r="C22" s="662">
        <v>642</v>
      </c>
      <c r="D22" s="661" t="s">
        <v>177</v>
      </c>
      <c r="E22" s="662">
        <v>10177</v>
      </c>
      <c r="F22" s="662">
        <v>2594</v>
      </c>
      <c r="G22" s="662">
        <v>3533</v>
      </c>
      <c r="H22" s="662">
        <v>153</v>
      </c>
      <c r="I22" s="662">
        <v>663</v>
      </c>
      <c r="J22" s="662">
        <v>532</v>
      </c>
      <c r="K22" s="662">
        <v>118</v>
      </c>
    </row>
    <row r="23" spans="1:11" ht="39.950000000000003" customHeight="1">
      <c r="A23" s="230" t="s">
        <v>1060</v>
      </c>
      <c r="B23" s="332">
        <f>IF(SUM(C23:K23)=0,"",SUM(C23:K23))</f>
        <v>17794</v>
      </c>
      <c r="C23" s="280">
        <v>660</v>
      </c>
      <c r="D23" s="281" t="s">
        <v>177</v>
      </c>
      <c r="E23" s="280">
        <v>9913</v>
      </c>
      <c r="F23" s="280">
        <v>2269</v>
      </c>
      <c r="G23" s="280">
        <v>3449</v>
      </c>
      <c r="H23" s="280">
        <v>142</v>
      </c>
      <c r="I23" s="280">
        <v>696</v>
      </c>
      <c r="J23" s="280">
        <v>543</v>
      </c>
      <c r="K23" s="280">
        <v>122</v>
      </c>
    </row>
    <row r="24" spans="1:11" ht="39.950000000000003" customHeight="1">
      <c r="A24" s="230" t="s">
        <v>1887</v>
      </c>
      <c r="B24" s="332">
        <f>IF(SUM(C24:K24)=0,"",SUM(C24:K24))</f>
        <v>17783</v>
      </c>
      <c r="C24" s="280">
        <v>661</v>
      </c>
      <c r="D24" s="281" t="s">
        <v>516</v>
      </c>
      <c r="E24" s="280">
        <v>9875</v>
      </c>
      <c r="F24" s="280">
        <v>2280</v>
      </c>
      <c r="G24" s="280">
        <v>3411</v>
      </c>
      <c r="H24" s="280">
        <v>138</v>
      </c>
      <c r="I24" s="280">
        <v>735</v>
      </c>
      <c r="J24" s="280">
        <v>560</v>
      </c>
      <c r="K24" s="280">
        <v>123</v>
      </c>
    </row>
    <row r="25" spans="1:11" ht="39.950000000000003" customHeight="1" thickBot="1">
      <c r="A25" s="230" t="s">
        <v>1952</v>
      </c>
      <c r="B25" s="333">
        <f>IF(SUM(C25:K25)=0,"",SUM(C25:K25))</f>
        <v>17991</v>
      </c>
      <c r="C25" s="334">
        <v>696</v>
      </c>
      <c r="D25" s="285" t="s">
        <v>177</v>
      </c>
      <c r="E25" s="334">
        <v>10066</v>
      </c>
      <c r="F25" s="334">
        <v>2283</v>
      </c>
      <c r="G25" s="334">
        <v>3320</v>
      </c>
      <c r="H25" s="334">
        <v>134</v>
      </c>
      <c r="I25" s="334">
        <v>787</v>
      </c>
      <c r="J25" s="334">
        <v>577</v>
      </c>
      <c r="K25" s="334">
        <v>128</v>
      </c>
    </row>
    <row r="26" spans="1:11" ht="24" customHeight="1">
      <c r="A26" s="1251" t="s">
        <v>1077</v>
      </c>
      <c r="B26" s="1108"/>
      <c r="C26" s="1108"/>
      <c r="D26" s="1108"/>
      <c r="E26" s="1108"/>
      <c r="F26" s="1108"/>
      <c r="G26" s="1108"/>
      <c r="H26" s="1108"/>
      <c r="J26" s="1140" t="s">
        <v>1078</v>
      </c>
      <c r="K26" s="1252"/>
    </row>
  </sheetData>
  <sheetProtection sheet="1" objects="1" scenarios="1"/>
  <mergeCells count="17">
    <mergeCell ref="H2:H3"/>
    <mergeCell ref="I2:I3"/>
    <mergeCell ref="A2:A3"/>
    <mergeCell ref="B2:B3"/>
    <mergeCell ref="C2:D2"/>
    <mergeCell ref="E2:F2"/>
    <mergeCell ref="G2:G3"/>
    <mergeCell ref="K19:K20"/>
    <mergeCell ref="A26:H26"/>
    <mergeCell ref="J26:K26"/>
    <mergeCell ref="E10:I10"/>
    <mergeCell ref="E11:I11"/>
    <mergeCell ref="A19:A20"/>
    <mergeCell ref="B19:B20"/>
    <mergeCell ref="C19:F19"/>
    <mergeCell ref="G19:I19"/>
    <mergeCell ref="J19:J20"/>
  </mergeCells>
  <phoneticPr fontId="3"/>
  <pageMargins left="0.9055118110236221" right="0.59055118110236227" top="0.98425196850393704" bottom="0.98425196850393704" header="0.51181102362204722" footer="0.51181102362204722"/>
  <pageSetup paperSize="9" scale="95" firstPageNumber="33" orientation="portrait" useFirstPageNumber="1"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J27"/>
  <sheetViews>
    <sheetView zoomScaleNormal="100" workbookViewId="0">
      <selection sqref="A1:E1"/>
    </sheetView>
  </sheetViews>
  <sheetFormatPr defaultRowHeight="13.5"/>
  <cols>
    <col min="1" max="1" width="13.375" style="37" customWidth="1"/>
    <col min="2" max="2" width="5.625" style="42" customWidth="1"/>
    <col min="3" max="3" width="9.125" style="36" bestFit="1" customWidth="1"/>
    <col min="4" max="5" width="8.625" style="36" bestFit="1" customWidth="1"/>
    <col min="6" max="6" width="7.625" style="36" bestFit="1" customWidth="1"/>
    <col min="7" max="7" width="10.625" style="36" bestFit="1" customWidth="1"/>
    <col min="8" max="8" width="9.125" style="36" bestFit="1" customWidth="1"/>
    <col min="9" max="9" width="8.625" style="36" bestFit="1" customWidth="1"/>
    <col min="10" max="10" width="9.625" style="36" bestFit="1" customWidth="1"/>
    <col min="11" max="16384" width="9" style="36"/>
  </cols>
  <sheetData>
    <row r="1" spans="1:10" ht="24" customHeight="1" thickBot="1">
      <c r="A1" s="151" t="s">
        <v>1079</v>
      </c>
      <c r="B1" s="156"/>
      <c r="C1" s="41"/>
      <c r="D1" s="41"/>
      <c r="E1" s="41"/>
      <c r="F1" s="41"/>
      <c r="G1" s="41"/>
      <c r="H1" s="41"/>
      <c r="I1" s="41"/>
      <c r="J1" s="41"/>
    </row>
    <row r="2" spans="1:10" ht="27.95" customHeight="1">
      <c r="A2" s="1123" t="s">
        <v>1052</v>
      </c>
      <c r="B2" s="1076"/>
      <c r="C2" s="1046" t="s">
        <v>1080</v>
      </c>
      <c r="D2" s="1014"/>
      <c r="E2" s="1014"/>
      <c r="F2" s="1016"/>
      <c r="G2" s="1046" t="s">
        <v>1081</v>
      </c>
      <c r="H2" s="1014"/>
      <c r="I2" s="1014"/>
      <c r="J2" s="1014"/>
    </row>
    <row r="3" spans="1:10" ht="27.95" customHeight="1">
      <c r="A3" s="1020"/>
      <c r="B3" s="1020"/>
      <c r="C3" s="92" t="s">
        <v>1082</v>
      </c>
      <c r="D3" s="91" t="s">
        <v>1083</v>
      </c>
      <c r="E3" s="92" t="s">
        <v>1084</v>
      </c>
      <c r="F3" s="91" t="s">
        <v>174</v>
      </c>
      <c r="G3" s="92" t="s">
        <v>1057</v>
      </c>
      <c r="H3" s="91" t="s">
        <v>1083</v>
      </c>
      <c r="I3" s="92" t="s">
        <v>1084</v>
      </c>
      <c r="J3" s="91" t="s">
        <v>1085</v>
      </c>
    </row>
    <row r="4" spans="1:10" ht="27.95" customHeight="1">
      <c r="A4" s="1247" t="s">
        <v>1951</v>
      </c>
      <c r="B4" s="109" t="s">
        <v>1086</v>
      </c>
      <c r="C4" s="45">
        <v>3825</v>
      </c>
      <c r="D4" s="1005">
        <v>90</v>
      </c>
      <c r="E4" s="1005">
        <v>45</v>
      </c>
      <c r="F4" s="1005">
        <v>1312</v>
      </c>
      <c r="G4" s="1005">
        <v>376</v>
      </c>
      <c r="H4" s="1005" t="s">
        <v>177</v>
      </c>
      <c r="I4" s="1005" t="s">
        <v>177</v>
      </c>
      <c r="J4" s="1005" t="s">
        <v>177</v>
      </c>
    </row>
    <row r="5" spans="1:10" ht="27.95" customHeight="1">
      <c r="A5" s="1247"/>
      <c r="B5" s="335" t="s">
        <v>1087</v>
      </c>
      <c r="C5" s="45">
        <v>12636</v>
      </c>
      <c r="D5" s="1005">
        <v>89</v>
      </c>
      <c r="E5" s="1005">
        <v>200</v>
      </c>
      <c r="F5" s="1005">
        <v>1380</v>
      </c>
      <c r="G5" s="1005">
        <v>439</v>
      </c>
      <c r="H5" s="1005" t="s">
        <v>177</v>
      </c>
      <c r="I5" s="1005" t="s">
        <v>177</v>
      </c>
      <c r="J5" s="1005" t="s">
        <v>177</v>
      </c>
    </row>
    <row r="6" spans="1:10" ht="27.95" customHeight="1">
      <c r="A6" s="1247" t="s">
        <v>1059</v>
      </c>
      <c r="B6" s="109" t="s">
        <v>1086</v>
      </c>
      <c r="C6" s="45">
        <v>3590</v>
      </c>
      <c r="D6" s="1005">
        <v>77</v>
      </c>
      <c r="E6" s="1005">
        <v>42</v>
      </c>
      <c r="F6" s="1005">
        <v>1252</v>
      </c>
      <c r="G6" s="1005">
        <v>383</v>
      </c>
      <c r="H6" s="1005" t="s">
        <v>177</v>
      </c>
      <c r="I6" s="1005" t="s">
        <v>177</v>
      </c>
      <c r="J6" s="1005" t="s">
        <v>177</v>
      </c>
    </row>
    <row r="7" spans="1:10" ht="27.95" customHeight="1">
      <c r="A7" s="1247"/>
      <c r="B7" s="335" t="s">
        <v>1087</v>
      </c>
      <c r="C7" s="45">
        <v>12179</v>
      </c>
      <c r="D7" s="1005">
        <v>89</v>
      </c>
      <c r="E7" s="1005">
        <v>201</v>
      </c>
      <c r="F7" s="1005">
        <v>1284</v>
      </c>
      <c r="G7" s="1005">
        <v>400</v>
      </c>
      <c r="H7" s="1005" t="s">
        <v>177</v>
      </c>
      <c r="I7" s="1005" t="s">
        <v>177</v>
      </c>
      <c r="J7" s="1005" t="s">
        <v>177</v>
      </c>
    </row>
    <row r="8" spans="1:10" ht="27.95" customHeight="1">
      <c r="A8" s="1247" t="s">
        <v>1060</v>
      </c>
      <c r="B8" s="109" t="s">
        <v>1086</v>
      </c>
      <c r="C8" s="45">
        <v>3056</v>
      </c>
      <c r="D8" s="1005">
        <v>69</v>
      </c>
      <c r="E8" s="1005">
        <v>40</v>
      </c>
      <c r="F8" s="1005">
        <v>1121</v>
      </c>
      <c r="G8" s="1005">
        <v>303</v>
      </c>
      <c r="H8" s="1005" t="s">
        <v>177</v>
      </c>
      <c r="I8" s="1005" t="s">
        <v>177</v>
      </c>
      <c r="J8" s="1005" t="s">
        <v>177</v>
      </c>
    </row>
    <row r="9" spans="1:10" ht="27.95" customHeight="1">
      <c r="A9" s="1247"/>
      <c r="B9" s="335" t="s">
        <v>1087</v>
      </c>
      <c r="C9" s="45">
        <v>12006</v>
      </c>
      <c r="D9" s="1005">
        <v>92</v>
      </c>
      <c r="E9" s="1005">
        <v>203</v>
      </c>
      <c r="F9" s="1005">
        <v>1146</v>
      </c>
      <c r="G9" s="1005">
        <v>374</v>
      </c>
      <c r="H9" s="1005" t="s">
        <v>177</v>
      </c>
      <c r="I9" s="1005" t="s">
        <v>177</v>
      </c>
      <c r="J9" s="1005" t="s">
        <v>177</v>
      </c>
    </row>
    <row r="10" spans="1:10" ht="27.95" customHeight="1">
      <c r="A10" s="1247" t="s">
        <v>1887</v>
      </c>
      <c r="B10" s="109" t="s">
        <v>1086</v>
      </c>
      <c r="C10" s="45">
        <v>2687</v>
      </c>
      <c r="D10" s="1005">
        <v>63</v>
      </c>
      <c r="E10" s="1005">
        <v>48</v>
      </c>
      <c r="F10" s="1005">
        <v>1003</v>
      </c>
      <c r="G10" s="1005">
        <v>409</v>
      </c>
      <c r="H10" s="1005" t="s">
        <v>177</v>
      </c>
      <c r="I10" s="1005" t="s">
        <v>177</v>
      </c>
      <c r="J10" s="1005" t="s">
        <v>177</v>
      </c>
    </row>
    <row r="11" spans="1:10" ht="27.95" customHeight="1">
      <c r="A11" s="1247"/>
      <c r="B11" s="335" t="s">
        <v>1087</v>
      </c>
      <c r="C11" s="45">
        <v>11216</v>
      </c>
      <c r="D11" s="1005">
        <v>107</v>
      </c>
      <c r="E11" s="1005">
        <v>182</v>
      </c>
      <c r="F11" s="1005">
        <v>1000</v>
      </c>
      <c r="G11" s="1005">
        <v>419</v>
      </c>
      <c r="H11" s="1005" t="s">
        <v>177</v>
      </c>
      <c r="I11" s="1005" t="s">
        <v>177</v>
      </c>
      <c r="J11" s="1005" t="s">
        <v>177</v>
      </c>
    </row>
    <row r="12" spans="1:10" ht="27.95" customHeight="1">
      <c r="A12" s="1247" t="s">
        <v>1952</v>
      </c>
      <c r="B12" s="109" t="s">
        <v>1086</v>
      </c>
      <c r="C12" s="45">
        <v>2344</v>
      </c>
      <c r="D12" s="1005">
        <v>68</v>
      </c>
      <c r="E12" s="1005">
        <v>64</v>
      </c>
      <c r="F12" s="1005">
        <v>583</v>
      </c>
      <c r="G12" s="1005">
        <v>327</v>
      </c>
      <c r="H12" s="1005" t="s">
        <v>2072</v>
      </c>
      <c r="I12" s="1005" t="s">
        <v>2072</v>
      </c>
      <c r="J12" s="1005" t="s">
        <v>2072</v>
      </c>
    </row>
    <row r="13" spans="1:10" ht="27.95" customHeight="1" thickBot="1">
      <c r="A13" s="1248"/>
      <c r="B13" s="336" t="s">
        <v>1087</v>
      </c>
      <c r="C13" s="49">
        <v>11031</v>
      </c>
      <c r="D13" s="1006">
        <v>108</v>
      </c>
      <c r="E13" s="1006">
        <v>178</v>
      </c>
      <c r="F13" s="1006">
        <v>881</v>
      </c>
      <c r="G13" s="1006">
        <v>436</v>
      </c>
      <c r="H13" s="1006" t="s">
        <v>2072</v>
      </c>
      <c r="I13" s="1006" t="s">
        <v>2072</v>
      </c>
      <c r="J13" s="1006" t="s">
        <v>2072</v>
      </c>
    </row>
    <row r="14" spans="1:10" ht="24" customHeight="1">
      <c r="A14" s="1261" t="s">
        <v>1088</v>
      </c>
      <c r="B14" s="1262"/>
      <c r="C14" s="1262"/>
      <c r="D14" s="1262"/>
      <c r="E14" s="1262"/>
      <c r="F14" s="1262"/>
      <c r="G14" s="1262"/>
      <c r="H14" s="1033" t="s">
        <v>1089</v>
      </c>
      <c r="I14" s="1034"/>
      <c r="J14" s="1034"/>
    </row>
    <row r="15" spans="1:10" ht="24" customHeight="1">
      <c r="A15" s="337" t="s">
        <v>1090</v>
      </c>
      <c r="B15" s="338"/>
      <c r="C15" s="129"/>
      <c r="D15" s="129"/>
      <c r="E15" s="129"/>
      <c r="F15" s="129"/>
      <c r="G15" s="129"/>
    </row>
    <row r="16" spans="1:10" ht="24" customHeight="1">
      <c r="A16" s="337"/>
      <c r="B16" s="338"/>
      <c r="C16" s="129"/>
      <c r="D16" s="129"/>
      <c r="E16" s="129"/>
      <c r="F16" s="129"/>
      <c r="G16" s="129"/>
    </row>
    <row r="17" spans="1:10" ht="24" customHeight="1">
      <c r="A17" s="337"/>
      <c r="B17" s="338"/>
      <c r="C17" s="129"/>
      <c r="D17" s="129"/>
      <c r="E17" s="129"/>
      <c r="F17" s="129"/>
      <c r="G17" s="129"/>
    </row>
    <row r="18" spans="1:10" ht="24" customHeight="1" thickBot="1">
      <c r="A18" s="151" t="s">
        <v>1091</v>
      </c>
      <c r="B18" s="156"/>
      <c r="C18" s="41"/>
      <c r="D18" s="41"/>
      <c r="E18" s="41"/>
      <c r="F18" s="41"/>
      <c r="G18" s="41"/>
      <c r="H18" s="41"/>
      <c r="I18" s="41"/>
      <c r="J18" s="41"/>
    </row>
    <row r="19" spans="1:10" ht="36" customHeight="1">
      <c r="A19" s="1123" t="s">
        <v>1052</v>
      </c>
      <c r="B19" s="1077"/>
      <c r="C19" s="1046" t="s">
        <v>1092</v>
      </c>
      <c r="D19" s="1014"/>
      <c r="E19" s="1016"/>
      <c r="F19" s="1046" t="s">
        <v>1093</v>
      </c>
      <c r="G19" s="1014"/>
      <c r="H19" s="1014"/>
      <c r="I19" s="1014"/>
      <c r="J19" s="1257" t="s">
        <v>1094</v>
      </c>
    </row>
    <row r="20" spans="1:10" ht="36" customHeight="1">
      <c r="A20" s="1020"/>
      <c r="B20" s="1021"/>
      <c r="C20" s="91" t="s">
        <v>158</v>
      </c>
      <c r="D20" s="92" t="s">
        <v>1095</v>
      </c>
      <c r="E20" s="91" t="s">
        <v>1096</v>
      </c>
      <c r="F20" s="92" t="s">
        <v>158</v>
      </c>
      <c r="G20" s="93" t="s">
        <v>1097</v>
      </c>
      <c r="H20" s="94" t="s">
        <v>1098</v>
      </c>
      <c r="I20" s="339" t="s">
        <v>1099</v>
      </c>
      <c r="J20" s="1032"/>
    </row>
    <row r="21" spans="1:10" ht="36" customHeight="1">
      <c r="A21" s="1089" t="s">
        <v>1953</v>
      </c>
      <c r="B21" s="1259"/>
      <c r="C21" s="1007">
        <f>IF(SUM(D21:E21)=0,"",SUM(D21:E21))</f>
        <v>7591</v>
      </c>
      <c r="D21" s="1005">
        <v>1780</v>
      </c>
      <c r="E21" s="1005">
        <v>5811</v>
      </c>
      <c r="F21" s="1008">
        <f t="shared" ref="F21:F23" si="0">IF(SUM(G21:I21)=0,"",SUM(G21:I21))</f>
        <v>70</v>
      </c>
      <c r="G21" s="1005">
        <v>47</v>
      </c>
      <c r="H21" s="1005">
        <v>23</v>
      </c>
      <c r="I21" s="1005" t="s">
        <v>2041</v>
      </c>
      <c r="J21" s="1005">
        <v>934</v>
      </c>
    </row>
    <row r="22" spans="1:10" ht="36" customHeight="1">
      <c r="A22" s="1033" t="s">
        <v>1059</v>
      </c>
      <c r="B22" s="1041"/>
      <c r="C22" s="1007">
        <f>IF(SUM(D22:E22)=0,"",SUM(D22:E22))</f>
        <v>7073</v>
      </c>
      <c r="D22" s="1005">
        <v>1675</v>
      </c>
      <c r="E22" s="1005">
        <v>5398</v>
      </c>
      <c r="F22" s="1008">
        <f t="shared" si="0"/>
        <v>71</v>
      </c>
      <c r="G22" s="1005">
        <v>49</v>
      </c>
      <c r="H22" s="1005">
        <v>22</v>
      </c>
      <c r="I22" s="1005" t="s">
        <v>177</v>
      </c>
      <c r="J22" s="1005">
        <v>852</v>
      </c>
    </row>
    <row r="23" spans="1:10" ht="36" customHeight="1">
      <c r="A23" s="1033" t="s">
        <v>1100</v>
      </c>
      <c r="B23" s="1041"/>
      <c r="C23" s="1007">
        <f>IF(SUM(D23:E23)=0,"",SUM(D23:E23))</f>
        <v>6434</v>
      </c>
      <c r="D23" s="1005">
        <v>1553</v>
      </c>
      <c r="E23" s="1005">
        <v>4881</v>
      </c>
      <c r="F23" s="1008">
        <f t="shared" si="0"/>
        <v>67</v>
      </c>
      <c r="G23" s="1005">
        <v>46</v>
      </c>
      <c r="H23" s="1005">
        <v>21</v>
      </c>
      <c r="I23" s="1005" t="s">
        <v>177</v>
      </c>
      <c r="J23" s="1005">
        <v>773</v>
      </c>
    </row>
    <row r="24" spans="1:10" ht="36" customHeight="1">
      <c r="A24" s="1033" t="s">
        <v>1888</v>
      </c>
      <c r="B24" s="1041"/>
      <c r="C24" s="1007">
        <f>IF(SUM(D24:E24)=0,"",SUM(D24:E24))</f>
        <v>5958</v>
      </c>
      <c r="D24" s="1005">
        <v>1455</v>
      </c>
      <c r="E24" s="1005">
        <v>4503</v>
      </c>
      <c r="F24" s="1008">
        <f>IF(SUM(G24:I24)=0,"",SUM(G24:I24))</f>
        <v>62</v>
      </c>
      <c r="G24" s="1005">
        <v>41</v>
      </c>
      <c r="H24" s="1005">
        <v>21</v>
      </c>
      <c r="I24" s="1005" t="s">
        <v>177</v>
      </c>
      <c r="J24" s="1005">
        <v>697</v>
      </c>
    </row>
    <row r="25" spans="1:10" ht="36" customHeight="1" thickBot="1">
      <c r="A25" s="1105" t="s">
        <v>1954</v>
      </c>
      <c r="B25" s="1260"/>
      <c r="C25" s="1009">
        <f>IF(SUM(D25:E25)=0,"",SUM(D25:E25))</f>
        <v>5825</v>
      </c>
      <c r="D25" s="1006">
        <v>1566</v>
      </c>
      <c r="E25" s="1006">
        <v>4259</v>
      </c>
      <c r="F25" s="51">
        <f>IF(SUM(G25:I25)=0,"",SUM(G25:I25))</f>
        <v>52</v>
      </c>
      <c r="G25" s="1006">
        <v>34</v>
      </c>
      <c r="H25" s="1006">
        <v>18</v>
      </c>
      <c r="I25" s="1006" t="s">
        <v>177</v>
      </c>
      <c r="J25" s="1006">
        <v>744</v>
      </c>
    </row>
    <row r="26" spans="1:10" ht="24" customHeight="1">
      <c r="A26" s="52" t="s">
        <v>1101</v>
      </c>
    </row>
    <row r="27" spans="1:10" ht="24" customHeight="1">
      <c r="E27" s="40"/>
      <c r="F27" s="40"/>
      <c r="G27" s="1258" t="s">
        <v>2040</v>
      </c>
      <c r="H27" s="1028"/>
      <c r="I27" s="1028"/>
      <c r="J27" s="1028"/>
    </row>
  </sheetData>
  <mergeCells count="20">
    <mergeCell ref="A8:A9"/>
    <mergeCell ref="A2:B3"/>
    <mergeCell ref="C2:F2"/>
    <mergeCell ref="G2:J2"/>
    <mergeCell ref="A4:A5"/>
    <mergeCell ref="A6:A7"/>
    <mergeCell ref="A10:A11"/>
    <mergeCell ref="A12:A13"/>
    <mergeCell ref="A14:G14"/>
    <mergeCell ref="H14:J14"/>
    <mergeCell ref="A19:B20"/>
    <mergeCell ref="C19:E19"/>
    <mergeCell ref="F19:I19"/>
    <mergeCell ref="J19:J20"/>
    <mergeCell ref="G27:J27"/>
    <mergeCell ref="A21:B21"/>
    <mergeCell ref="A22:B22"/>
    <mergeCell ref="A23:B23"/>
    <mergeCell ref="A24:B24"/>
    <mergeCell ref="A25:B25"/>
  </mergeCells>
  <phoneticPr fontId="3"/>
  <pageMargins left="0.86614173228346458" right="0.39370078740157483" top="0.98425196850393704" bottom="0.98425196850393704" header="0.51181102362204722" footer="0.51181102362204722"/>
  <pageSetup paperSize="9" scale="96" firstPageNumber="34" orientation="portrait" useFirstPageNumber="1" r:id="rId1"/>
  <headerFooter alignWithMargins="0">
    <oddHeader>&amp;C&amp;"ＭＳ 明朝,標準"&amp;20通　　　信</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I40"/>
  <sheetViews>
    <sheetView zoomScaleNormal="100" workbookViewId="0">
      <selection sqref="A1:E1"/>
    </sheetView>
  </sheetViews>
  <sheetFormatPr defaultRowHeight="24" customHeight="1"/>
  <cols>
    <col min="1" max="1" width="13.25" style="37" customWidth="1"/>
    <col min="2" max="2" width="11.5" style="36" customWidth="1"/>
    <col min="3" max="3" width="13.625" style="36" customWidth="1"/>
    <col min="4" max="5" width="13.875" style="36" bestFit="1" customWidth="1"/>
    <col min="6" max="7" width="16.625" style="36" customWidth="1"/>
    <col min="8" max="8" width="9.125" style="36" bestFit="1" customWidth="1"/>
    <col min="9" max="16384" width="9" style="36"/>
  </cols>
  <sheetData>
    <row r="1" spans="1:8" ht="24.75" customHeight="1">
      <c r="H1" s="7"/>
    </row>
    <row r="2" spans="1:8" ht="18" customHeight="1" thickBot="1">
      <c r="A2" s="151" t="s">
        <v>1102</v>
      </c>
      <c r="B2" s="41"/>
      <c r="C2" s="41"/>
      <c r="D2" s="41"/>
      <c r="E2" s="41"/>
      <c r="F2" s="41"/>
      <c r="G2" s="41"/>
      <c r="H2" s="40"/>
    </row>
    <row r="3" spans="1:8" ht="18" customHeight="1">
      <c r="A3" s="102" t="s">
        <v>1052</v>
      </c>
      <c r="B3" s="1046" t="s">
        <v>1103</v>
      </c>
      <c r="C3" s="1102"/>
      <c r="D3" s="1046" t="s">
        <v>1104</v>
      </c>
      <c r="E3" s="1137"/>
      <c r="F3" s="39" t="s">
        <v>1105</v>
      </c>
      <c r="G3" s="39" t="s">
        <v>1106</v>
      </c>
    </row>
    <row r="4" spans="1:8" ht="13.5">
      <c r="A4" s="154"/>
      <c r="B4" s="341"/>
      <c r="C4" s="269" t="s">
        <v>226</v>
      </c>
      <c r="D4" s="154"/>
      <c r="E4" s="269" t="s">
        <v>226</v>
      </c>
      <c r="F4" s="269" t="s">
        <v>1107</v>
      </c>
      <c r="G4" s="342" t="s">
        <v>1108</v>
      </c>
    </row>
    <row r="5" spans="1:8" ht="20.100000000000001" customHeight="1">
      <c r="A5" s="46" t="s">
        <v>1955</v>
      </c>
      <c r="B5" s="88"/>
      <c r="C5" s="40">
        <v>75047</v>
      </c>
      <c r="D5" s="40"/>
      <c r="E5" s="40">
        <v>75047</v>
      </c>
      <c r="F5" s="343">
        <v>100</v>
      </c>
      <c r="G5" s="40">
        <v>35393</v>
      </c>
    </row>
    <row r="6" spans="1:8" ht="20.100000000000001" customHeight="1">
      <c r="A6" s="46" t="s">
        <v>1110</v>
      </c>
      <c r="B6" s="88"/>
      <c r="C6" s="40">
        <v>74659</v>
      </c>
      <c r="D6" s="40"/>
      <c r="E6" s="40">
        <v>74659</v>
      </c>
      <c r="F6" s="343">
        <v>100</v>
      </c>
      <c r="G6" s="40">
        <v>36013</v>
      </c>
    </row>
    <row r="7" spans="1:8" ht="20.100000000000001" customHeight="1">
      <c r="A7" s="46" t="s">
        <v>1593</v>
      </c>
      <c r="B7" s="88"/>
      <c r="C7" s="40">
        <v>74421</v>
      </c>
      <c r="D7" s="40"/>
      <c r="E7" s="40">
        <v>74421</v>
      </c>
      <c r="F7" s="343">
        <v>100</v>
      </c>
      <c r="G7" s="40">
        <v>36296</v>
      </c>
    </row>
    <row r="8" spans="1:8" ht="20.100000000000001" customHeight="1">
      <c r="A8" s="46" t="s">
        <v>1890</v>
      </c>
      <c r="B8" s="88"/>
      <c r="C8" s="40">
        <v>74095</v>
      </c>
      <c r="D8" s="40"/>
      <c r="E8" s="40">
        <v>74095</v>
      </c>
      <c r="F8" s="343">
        <v>100</v>
      </c>
      <c r="G8" s="40">
        <v>36583</v>
      </c>
    </row>
    <row r="9" spans="1:8" ht="20.100000000000001" customHeight="1" thickBot="1">
      <c r="A9" s="50" t="s">
        <v>1956</v>
      </c>
      <c r="B9" s="96"/>
      <c r="C9" s="41">
        <v>73466</v>
      </c>
      <c r="D9" s="41"/>
      <c r="E9" s="41">
        <v>73466</v>
      </c>
      <c r="F9" s="163">
        <v>100</v>
      </c>
      <c r="G9" s="41">
        <v>36593</v>
      </c>
    </row>
    <row r="10" spans="1:8" ht="18" customHeight="1">
      <c r="F10" s="1106" t="s">
        <v>1111</v>
      </c>
      <c r="G10" s="1108"/>
      <c r="H10" s="7"/>
    </row>
    <row r="11" spans="1:8" ht="36.75" customHeight="1">
      <c r="H11" s="7"/>
    </row>
    <row r="12" spans="1:8" ht="13.5" customHeight="1">
      <c r="H12" s="7"/>
    </row>
    <row r="13" spans="1:8" ht="18" customHeight="1" thickBot="1">
      <c r="A13" s="151" t="s">
        <v>1112</v>
      </c>
      <c r="B13" s="41"/>
      <c r="C13" s="41"/>
      <c r="D13" s="41"/>
      <c r="E13" s="41"/>
      <c r="F13" s="41"/>
      <c r="G13" s="41"/>
      <c r="H13" s="40"/>
    </row>
    <row r="14" spans="1:8" ht="27" customHeight="1">
      <c r="A14" s="1123" t="s">
        <v>1052</v>
      </c>
      <c r="B14" s="1124"/>
      <c r="C14" s="39" t="s">
        <v>1113</v>
      </c>
      <c r="D14" s="1046" t="s">
        <v>1114</v>
      </c>
      <c r="E14" s="1102"/>
      <c r="F14" s="1137"/>
      <c r="G14" s="1257" t="s">
        <v>1115</v>
      </c>
    </row>
    <row r="15" spans="1:8" ht="27">
      <c r="A15" s="1126"/>
      <c r="B15" s="1127"/>
      <c r="C15" s="314" t="s">
        <v>1116</v>
      </c>
      <c r="D15" s="91" t="s">
        <v>1117</v>
      </c>
      <c r="E15" s="92" t="s">
        <v>1118</v>
      </c>
      <c r="F15" s="91" t="s">
        <v>180</v>
      </c>
      <c r="G15" s="1083"/>
    </row>
    <row r="16" spans="1:8" ht="21.95" customHeight="1">
      <c r="A16" s="1247" t="s">
        <v>1955</v>
      </c>
      <c r="B16" s="335" t="s">
        <v>1119</v>
      </c>
      <c r="C16" s="45">
        <v>0</v>
      </c>
      <c r="D16" s="58">
        <v>2133110</v>
      </c>
      <c r="E16" s="344">
        <v>6398670</v>
      </c>
      <c r="F16" s="345">
        <f t="shared" ref="F16:F25" si="0">IF(SUM(D16:E16)=0,"",SUM(D16:E16))</f>
        <v>8531780</v>
      </c>
      <c r="G16" s="345">
        <f t="shared" ref="G16:G25" si="1">IF(C16+D16+E16=0,"",C16+D16+E16)</f>
        <v>8531780</v>
      </c>
      <c r="H16" s="40"/>
    </row>
    <row r="17" spans="1:9" ht="21.95" customHeight="1">
      <c r="A17" s="1038"/>
      <c r="B17" s="335" t="s">
        <v>1120</v>
      </c>
      <c r="C17" s="346">
        <v>0</v>
      </c>
      <c r="D17" s="347">
        <v>25</v>
      </c>
      <c r="E17" s="348">
        <v>75</v>
      </c>
      <c r="F17" s="345">
        <f t="shared" si="0"/>
        <v>100</v>
      </c>
      <c r="G17" s="89">
        <f t="shared" si="1"/>
        <v>100</v>
      </c>
      <c r="H17" s="40"/>
    </row>
    <row r="18" spans="1:9" ht="21.95" customHeight="1">
      <c r="A18" s="1247" t="s">
        <v>1110</v>
      </c>
      <c r="B18" s="335" t="s">
        <v>1119</v>
      </c>
      <c r="C18" s="45">
        <v>0</v>
      </c>
      <c r="D18" s="58">
        <v>1999430</v>
      </c>
      <c r="E18" s="344">
        <v>6458709</v>
      </c>
      <c r="F18" s="345">
        <f t="shared" si="0"/>
        <v>8458139</v>
      </c>
      <c r="G18" s="345">
        <f t="shared" si="1"/>
        <v>8458139</v>
      </c>
      <c r="H18" s="40"/>
    </row>
    <row r="19" spans="1:9" ht="21.95" customHeight="1">
      <c r="A19" s="1247"/>
      <c r="B19" s="335" t="s">
        <v>1120</v>
      </c>
      <c r="C19" s="346">
        <v>0</v>
      </c>
      <c r="D19" s="347">
        <v>23.64</v>
      </c>
      <c r="E19" s="348">
        <v>76.36</v>
      </c>
      <c r="F19" s="345">
        <f t="shared" si="0"/>
        <v>100</v>
      </c>
      <c r="G19" s="89">
        <f t="shared" si="1"/>
        <v>100</v>
      </c>
      <c r="H19" s="40"/>
    </row>
    <row r="20" spans="1:9" ht="21.95" customHeight="1">
      <c r="A20" s="1247" t="s">
        <v>1307</v>
      </c>
      <c r="B20" s="335" t="s">
        <v>1119</v>
      </c>
      <c r="C20" s="45">
        <v>0</v>
      </c>
      <c r="D20" s="58">
        <v>2197860</v>
      </c>
      <c r="E20" s="344">
        <v>6166415</v>
      </c>
      <c r="F20" s="345">
        <f t="shared" si="0"/>
        <v>8364275</v>
      </c>
      <c r="G20" s="345">
        <f t="shared" si="1"/>
        <v>8364275</v>
      </c>
      <c r="H20" s="40"/>
    </row>
    <row r="21" spans="1:9" ht="21.95" customHeight="1">
      <c r="A21" s="1247"/>
      <c r="B21" s="335" t="s">
        <v>1120</v>
      </c>
      <c r="C21" s="346">
        <v>0</v>
      </c>
      <c r="D21" s="347">
        <v>26.27</v>
      </c>
      <c r="E21" s="348">
        <v>73.73</v>
      </c>
      <c r="F21" s="345">
        <f t="shared" si="0"/>
        <v>100</v>
      </c>
      <c r="G21" s="89">
        <f t="shared" si="1"/>
        <v>100</v>
      </c>
      <c r="H21" s="40"/>
    </row>
    <row r="22" spans="1:9" ht="21.95" customHeight="1">
      <c r="A22" s="1247" t="s">
        <v>1891</v>
      </c>
      <c r="B22" s="335" t="s">
        <v>1119</v>
      </c>
      <c r="C22" s="45">
        <v>0</v>
      </c>
      <c r="D22" s="58">
        <v>1788420</v>
      </c>
      <c r="E22" s="344">
        <v>6596740</v>
      </c>
      <c r="F22" s="345">
        <f t="shared" si="0"/>
        <v>8385160</v>
      </c>
      <c r="G22" s="345">
        <f t="shared" si="1"/>
        <v>8385160</v>
      </c>
      <c r="H22" s="40"/>
      <c r="I22" s="349"/>
    </row>
    <row r="23" spans="1:9" ht="21.95" customHeight="1">
      <c r="A23" s="1247"/>
      <c r="B23" s="335" t="s">
        <v>1120</v>
      </c>
      <c r="C23" s="346">
        <v>0</v>
      </c>
      <c r="D23" s="347">
        <v>21.33</v>
      </c>
      <c r="E23" s="348">
        <v>78.67</v>
      </c>
      <c r="F23" s="345">
        <f t="shared" si="0"/>
        <v>100</v>
      </c>
      <c r="G23" s="89">
        <f t="shared" si="1"/>
        <v>100</v>
      </c>
      <c r="H23" s="40"/>
    </row>
    <row r="24" spans="1:9" ht="21.95" customHeight="1">
      <c r="A24" s="1247" t="s">
        <v>1957</v>
      </c>
      <c r="B24" s="335" t="s">
        <v>1119</v>
      </c>
      <c r="C24" s="45">
        <v>0</v>
      </c>
      <c r="D24" s="58">
        <v>0</v>
      </c>
      <c r="E24" s="344">
        <v>8235943</v>
      </c>
      <c r="F24" s="345">
        <f t="shared" si="0"/>
        <v>8235943</v>
      </c>
      <c r="G24" s="345">
        <f t="shared" si="1"/>
        <v>8235943</v>
      </c>
      <c r="H24" s="40"/>
      <c r="I24" s="349"/>
    </row>
    <row r="25" spans="1:9" ht="21.95" customHeight="1" thickBot="1">
      <c r="A25" s="1058"/>
      <c r="B25" s="336" t="s">
        <v>1120</v>
      </c>
      <c r="C25" s="350">
        <v>0</v>
      </c>
      <c r="D25" s="351">
        <v>0</v>
      </c>
      <c r="E25" s="352">
        <v>100</v>
      </c>
      <c r="F25" s="353">
        <f t="shared" si="0"/>
        <v>100</v>
      </c>
      <c r="G25" s="90">
        <f t="shared" si="1"/>
        <v>100</v>
      </c>
      <c r="H25" s="40"/>
    </row>
    <row r="26" spans="1:9" ht="18" customHeight="1">
      <c r="F26" s="1033" t="s">
        <v>1111</v>
      </c>
      <c r="G26" s="1034"/>
    </row>
    <row r="27" spans="1:9" ht="40.5" customHeight="1"/>
    <row r="29" spans="1:9" ht="18" customHeight="1" thickBot="1">
      <c r="A29" s="21" t="s">
        <v>1121</v>
      </c>
      <c r="B29" s="21"/>
      <c r="C29" s="21"/>
      <c r="D29" s="21"/>
      <c r="E29" s="21"/>
      <c r="F29" s="1042" t="s">
        <v>1958</v>
      </c>
      <c r="G29" s="1042"/>
    </row>
    <row r="30" spans="1:9" ht="24" customHeight="1">
      <c r="A30" s="1077" t="s">
        <v>1122</v>
      </c>
      <c r="B30" s="1025" t="s">
        <v>1123</v>
      </c>
      <c r="C30" s="1014"/>
      <c r="D30" s="1025" t="s">
        <v>1124</v>
      </c>
      <c r="E30" s="1016"/>
      <c r="F30" s="1014" t="s">
        <v>1125</v>
      </c>
      <c r="G30" s="1014"/>
    </row>
    <row r="31" spans="1:9" ht="24" customHeight="1">
      <c r="A31" s="1021"/>
      <c r="B31" s="80" t="s">
        <v>1126</v>
      </c>
      <c r="C31" s="33" t="s">
        <v>1120</v>
      </c>
      <c r="D31" s="80" t="s">
        <v>1124</v>
      </c>
      <c r="E31" s="33" t="s">
        <v>1120</v>
      </c>
      <c r="F31" s="33" t="s">
        <v>1127</v>
      </c>
      <c r="G31" s="80" t="s">
        <v>1120</v>
      </c>
    </row>
    <row r="32" spans="1:9" ht="13.5">
      <c r="A32" s="8"/>
      <c r="B32" s="82" t="s">
        <v>933</v>
      </c>
      <c r="C32" s="82" t="s">
        <v>1128</v>
      </c>
      <c r="D32" s="354" t="s">
        <v>1129</v>
      </c>
      <c r="E32" s="82" t="s">
        <v>1128</v>
      </c>
      <c r="F32" s="354" t="s">
        <v>1130</v>
      </c>
      <c r="G32" s="82" t="s">
        <v>1131</v>
      </c>
    </row>
    <row r="33" spans="1:7" ht="24" customHeight="1">
      <c r="A33" s="355" t="s">
        <v>1132</v>
      </c>
      <c r="B33" s="356">
        <v>3627</v>
      </c>
      <c r="C33" s="357">
        <v>9.91</v>
      </c>
      <c r="D33" s="356">
        <v>1182933</v>
      </c>
      <c r="E33" s="357">
        <v>15.25</v>
      </c>
      <c r="F33" s="356">
        <v>408644894</v>
      </c>
      <c r="G33" s="357">
        <v>26.05</v>
      </c>
    </row>
    <row r="34" spans="1:7" ht="24" customHeight="1">
      <c r="A34" s="355" t="s">
        <v>1133</v>
      </c>
      <c r="B34" s="356">
        <v>32528</v>
      </c>
      <c r="C34" s="357">
        <v>88.89</v>
      </c>
      <c r="D34" s="356">
        <v>6277646</v>
      </c>
      <c r="E34" s="357">
        <v>80.92</v>
      </c>
      <c r="F34" s="356">
        <v>1048438264</v>
      </c>
      <c r="G34" s="357">
        <v>66.83</v>
      </c>
    </row>
    <row r="35" spans="1:7" ht="27">
      <c r="A35" s="358" t="s">
        <v>1134</v>
      </c>
      <c r="B35" s="356">
        <v>144</v>
      </c>
      <c r="C35" s="357">
        <v>0.39</v>
      </c>
      <c r="D35" s="356">
        <v>203108</v>
      </c>
      <c r="E35" s="357">
        <v>2.62</v>
      </c>
      <c r="F35" s="356">
        <v>88586182</v>
      </c>
      <c r="G35" s="357">
        <v>5.65</v>
      </c>
    </row>
    <row r="36" spans="1:7" ht="24" customHeight="1">
      <c r="A36" s="355" t="s">
        <v>1135</v>
      </c>
      <c r="B36" s="356">
        <v>2</v>
      </c>
      <c r="C36" s="357">
        <v>0.01</v>
      </c>
      <c r="D36" s="356">
        <v>19611</v>
      </c>
      <c r="E36" s="357">
        <v>0.25</v>
      </c>
      <c r="F36" s="356">
        <v>1682094</v>
      </c>
      <c r="G36" s="357">
        <v>0.1</v>
      </c>
    </row>
    <row r="37" spans="1:7" ht="24" customHeight="1">
      <c r="A37" s="355" t="s">
        <v>1136</v>
      </c>
      <c r="B37" s="356">
        <v>280</v>
      </c>
      <c r="C37" s="357">
        <v>0.77</v>
      </c>
      <c r="D37" s="356">
        <v>7649</v>
      </c>
      <c r="E37" s="357">
        <v>0.1</v>
      </c>
      <c r="F37" s="356">
        <v>7138858</v>
      </c>
      <c r="G37" s="357">
        <v>0.46</v>
      </c>
    </row>
    <row r="38" spans="1:7" ht="24" customHeight="1">
      <c r="A38" s="355" t="s">
        <v>1137</v>
      </c>
      <c r="B38" s="356">
        <v>12</v>
      </c>
      <c r="C38" s="357">
        <v>0.03</v>
      </c>
      <c r="D38" s="356">
        <v>66614</v>
      </c>
      <c r="E38" s="357">
        <v>0.86</v>
      </c>
      <c r="F38" s="356">
        <v>14227921</v>
      </c>
      <c r="G38" s="357">
        <v>0.91</v>
      </c>
    </row>
    <row r="39" spans="1:7" ht="24" customHeight="1" thickBot="1">
      <c r="A39" s="359" t="s">
        <v>180</v>
      </c>
      <c r="B39" s="360">
        <f t="shared" ref="B39:G39" si="2">IF(SUM(B33:B38)=0,"",SUM(B33:B38))</f>
        <v>36593</v>
      </c>
      <c r="C39" s="361">
        <f t="shared" si="2"/>
        <v>100</v>
      </c>
      <c r="D39" s="360">
        <f t="shared" si="2"/>
        <v>7757561</v>
      </c>
      <c r="E39" s="361">
        <f t="shared" si="2"/>
        <v>100</v>
      </c>
      <c r="F39" s="360">
        <f t="shared" si="2"/>
        <v>1568718213</v>
      </c>
      <c r="G39" s="361">
        <f t="shared" si="2"/>
        <v>99.999999999999986</v>
      </c>
    </row>
    <row r="40" spans="1:7" ht="18" customHeight="1">
      <c r="A40" s="2" t="s">
        <v>1138</v>
      </c>
      <c r="B40" s="2"/>
      <c r="C40" s="2"/>
      <c r="D40" s="2"/>
      <c r="E40" s="2"/>
      <c r="F40" s="1106" t="s">
        <v>1111</v>
      </c>
      <c r="G40" s="1183"/>
    </row>
  </sheetData>
  <sheetProtection sheet="1" objects="1" scenarios="1"/>
  <mergeCells count="18">
    <mergeCell ref="B3:C3"/>
    <mergeCell ref="D3:E3"/>
    <mergeCell ref="F10:G10"/>
    <mergeCell ref="A14:B15"/>
    <mergeCell ref="D14:F14"/>
    <mergeCell ref="G14:G15"/>
    <mergeCell ref="F40:G40"/>
    <mergeCell ref="A16:A17"/>
    <mergeCell ref="A18:A19"/>
    <mergeCell ref="A20:A21"/>
    <mergeCell ref="A22:A23"/>
    <mergeCell ref="A24:A25"/>
    <mergeCell ref="F26:G26"/>
    <mergeCell ref="F29:G29"/>
    <mergeCell ref="A30:A31"/>
    <mergeCell ref="B30:C30"/>
    <mergeCell ref="D30:E30"/>
    <mergeCell ref="F30:G30"/>
  </mergeCells>
  <phoneticPr fontId="3"/>
  <pageMargins left="0.78740157480314965" right="0.6692913385826772" top="0.98425196850393704" bottom="0.98425196850393704" header="0.59055118110236227" footer="0.51181102362204722"/>
  <pageSetup paperSize="9" scale="87" firstPageNumber="35" orientation="portrait" useFirstPageNumber="1" r:id="rId1"/>
  <headerFooter alignWithMargins="0">
    <oddHeader>&amp;C&amp;"ＭＳ 明朝,標準"&amp;20水　　　道</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O24"/>
  <sheetViews>
    <sheetView zoomScaleNormal="100" workbookViewId="0">
      <selection sqref="A1:E1"/>
    </sheetView>
  </sheetViews>
  <sheetFormatPr defaultRowHeight="24" customHeight="1"/>
  <cols>
    <col min="1" max="1" width="7.5" style="36" customWidth="1"/>
    <col min="2" max="2" width="12.625" style="36" customWidth="1"/>
    <col min="3" max="3" width="9.375" style="36" bestFit="1" customWidth="1"/>
    <col min="4" max="4" width="9.875" style="36" bestFit="1" customWidth="1"/>
    <col min="5" max="5" width="9.375" style="36" bestFit="1" customWidth="1"/>
    <col min="6" max="6" width="9.75" style="36" bestFit="1" customWidth="1"/>
    <col min="7" max="8" width="10.625" style="36" customWidth="1"/>
    <col min="9" max="10" width="10" style="36" customWidth="1"/>
    <col min="11" max="11" width="10.625" style="36" bestFit="1" customWidth="1"/>
    <col min="12" max="12" width="11.625" style="36" bestFit="1" customWidth="1"/>
    <col min="13" max="14" width="11.25" style="36" customWidth="1"/>
    <col min="15" max="15" width="9.125" style="36" bestFit="1" customWidth="1"/>
    <col min="16" max="16384" width="9" style="36"/>
  </cols>
  <sheetData>
    <row r="1" spans="1:15" ht="21.95" customHeight="1" thickBot="1">
      <c r="A1" s="1135">
        <v>36</v>
      </c>
      <c r="B1" s="41" t="s">
        <v>1139</v>
      </c>
      <c r="C1" s="41"/>
      <c r="D1" s="41"/>
      <c r="E1" s="41"/>
      <c r="F1" s="41"/>
      <c r="G1" s="41"/>
      <c r="H1" s="41"/>
      <c r="I1" s="41"/>
      <c r="J1" s="41"/>
      <c r="K1" s="41"/>
    </row>
    <row r="2" spans="1:15" ht="21.95" customHeight="1">
      <c r="A2" s="1135"/>
      <c r="B2" s="1124" t="s">
        <v>1052</v>
      </c>
      <c r="C2" s="1046" t="s">
        <v>1140</v>
      </c>
      <c r="D2" s="1137"/>
      <c r="E2" s="1139" t="s">
        <v>1141</v>
      </c>
      <c r="F2" s="1139"/>
      <c r="G2" s="1266"/>
      <c r="H2" s="1046" t="s">
        <v>1142</v>
      </c>
      <c r="I2" s="1102"/>
      <c r="J2" s="1264"/>
      <c r="K2" s="1102" t="s">
        <v>1143</v>
      </c>
      <c r="L2" s="1137"/>
      <c r="M2" s="1138" t="s">
        <v>1144</v>
      </c>
      <c r="N2" s="1138" t="s">
        <v>1105</v>
      </c>
      <c r="O2" s="1257" t="s">
        <v>1145</v>
      </c>
    </row>
    <row r="3" spans="1:15" ht="21.95" customHeight="1">
      <c r="A3" s="1135"/>
      <c r="B3" s="1084"/>
      <c r="C3" s="1087" t="s">
        <v>142</v>
      </c>
      <c r="D3" s="1267" t="s">
        <v>1146</v>
      </c>
      <c r="E3" s="1130" t="s">
        <v>1147</v>
      </c>
      <c r="F3" s="1130"/>
      <c r="G3" s="1265" t="s">
        <v>1148</v>
      </c>
      <c r="H3" s="1121" t="s">
        <v>1147</v>
      </c>
      <c r="I3" s="1131"/>
      <c r="J3" s="1265" t="s">
        <v>1149</v>
      </c>
      <c r="K3" s="1087" t="s">
        <v>142</v>
      </c>
      <c r="L3" s="1085" t="s">
        <v>1150</v>
      </c>
      <c r="M3" s="1210"/>
      <c r="N3" s="1210"/>
      <c r="O3" s="1082"/>
    </row>
    <row r="4" spans="1:15" ht="21.95" customHeight="1">
      <c r="A4" s="1135"/>
      <c r="B4" s="1127"/>
      <c r="C4" s="1083"/>
      <c r="D4" s="1127"/>
      <c r="E4" s="92" t="s">
        <v>1151</v>
      </c>
      <c r="F4" s="92" t="s">
        <v>1152</v>
      </c>
      <c r="G4" s="1265"/>
      <c r="H4" s="324" t="s">
        <v>1151</v>
      </c>
      <c r="I4" s="324" t="s">
        <v>1152</v>
      </c>
      <c r="J4" s="1265"/>
      <c r="K4" s="1083"/>
      <c r="L4" s="1211"/>
      <c r="M4" s="224" t="s">
        <v>1153</v>
      </c>
      <c r="N4" s="224" t="s">
        <v>1154</v>
      </c>
      <c r="O4" s="362" t="s">
        <v>1155</v>
      </c>
    </row>
    <row r="5" spans="1:15" ht="21.95" customHeight="1">
      <c r="A5" s="1135"/>
      <c r="B5" s="109"/>
      <c r="C5" s="81" t="s">
        <v>1156</v>
      </c>
      <c r="D5" s="81" t="s">
        <v>1157</v>
      </c>
      <c r="E5" s="342" t="s">
        <v>1156</v>
      </c>
      <c r="F5" s="81" t="s">
        <v>1158</v>
      </c>
      <c r="G5" s="37" t="s">
        <v>226</v>
      </c>
      <c r="H5" s="81" t="s">
        <v>1159</v>
      </c>
      <c r="I5" s="81" t="s">
        <v>1160</v>
      </c>
      <c r="J5" s="37" t="s">
        <v>226</v>
      </c>
      <c r="K5" s="81" t="s">
        <v>1159</v>
      </c>
      <c r="L5" s="81" t="s">
        <v>1157</v>
      </c>
      <c r="M5" s="81" t="s">
        <v>1157</v>
      </c>
      <c r="N5" s="81" t="s">
        <v>1107</v>
      </c>
      <c r="O5" s="81" t="s">
        <v>1107</v>
      </c>
    </row>
    <row r="6" spans="1:15" ht="21.95" customHeight="1">
      <c r="A6" s="1135"/>
      <c r="B6" s="46" t="s">
        <v>1955</v>
      </c>
      <c r="C6" s="88">
        <v>1349</v>
      </c>
      <c r="D6" s="40">
        <v>75047</v>
      </c>
      <c r="E6" s="40">
        <v>1220</v>
      </c>
      <c r="F6" s="40">
        <v>396605</v>
      </c>
      <c r="G6" s="36">
        <v>87900</v>
      </c>
      <c r="H6" s="36">
        <v>929</v>
      </c>
      <c r="I6" s="36">
        <v>235220</v>
      </c>
      <c r="J6" s="36">
        <v>72684</v>
      </c>
      <c r="K6" s="363">
        <v>925.9</v>
      </c>
      <c r="L6" s="40">
        <v>72485</v>
      </c>
      <c r="M6" s="40">
        <v>64859</v>
      </c>
      <c r="N6" s="364">
        <v>96.9</v>
      </c>
      <c r="O6" s="364">
        <v>89.5</v>
      </c>
    </row>
    <row r="7" spans="1:15" ht="21.95" customHeight="1">
      <c r="A7" s="1135"/>
      <c r="B7" s="230" t="s">
        <v>1110</v>
      </c>
      <c r="C7" s="88">
        <v>1356</v>
      </c>
      <c r="D7" s="40">
        <v>74659</v>
      </c>
      <c r="E7" s="40">
        <v>1220</v>
      </c>
      <c r="F7" s="40">
        <v>396605</v>
      </c>
      <c r="G7" s="36">
        <v>87900</v>
      </c>
      <c r="H7" s="36">
        <v>929</v>
      </c>
      <c r="I7" s="36">
        <v>235414</v>
      </c>
      <c r="J7" s="36">
        <v>72382</v>
      </c>
      <c r="K7" s="363">
        <v>926.35</v>
      </c>
      <c r="L7" s="40">
        <v>72230</v>
      </c>
      <c r="M7" s="40">
        <v>64753</v>
      </c>
      <c r="N7" s="364">
        <v>97</v>
      </c>
      <c r="O7" s="364">
        <v>89.7</v>
      </c>
    </row>
    <row r="8" spans="1:15" ht="21.95" customHeight="1">
      <c r="A8" s="1135"/>
      <c r="B8" s="230" t="s">
        <v>1307</v>
      </c>
      <c r="C8" s="88">
        <v>1362</v>
      </c>
      <c r="D8" s="40">
        <v>74421</v>
      </c>
      <c r="E8" s="40">
        <v>1220</v>
      </c>
      <c r="F8" s="40">
        <v>396605</v>
      </c>
      <c r="G8" s="40">
        <v>87900</v>
      </c>
      <c r="H8" s="40">
        <v>930</v>
      </c>
      <c r="I8" s="40">
        <v>235661</v>
      </c>
      <c r="J8" s="40">
        <v>72234</v>
      </c>
      <c r="K8" s="363">
        <v>926.54</v>
      </c>
      <c r="L8" s="40">
        <v>72017</v>
      </c>
      <c r="M8" s="40">
        <v>64615</v>
      </c>
      <c r="N8" s="364">
        <v>97.1</v>
      </c>
      <c r="O8" s="364">
        <v>89.7</v>
      </c>
    </row>
    <row r="9" spans="1:15" ht="21.95" customHeight="1">
      <c r="A9" s="1135"/>
      <c r="B9" s="230" t="s">
        <v>1890</v>
      </c>
      <c r="C9" s="88">
        <v>1367</v>
      </c>
      <c r="D9" s="40">
        <v>74095</v>
      </c>
      <c r="E9" s="40">
        <v>1220</v>
      </c>
      <c r="F9" s="40">
        <v>396605</v>
      </c>
      <c r="G9" s="40">
        <v>87900</v>
      </c>
      <c r="H9" s="40">
        <v>930</v>
      </c>
      <c r="I9" s="40">
        <v>235853</v>
      </c>
      <c r="J9" s="40">
        <v>71936</v>
      </c>
      <c r="K9" s="363">
        <v>927.3</v>
      </c>
      <c r="L9" s="967">
        <v>71734</v>
      </c>
      <c r="M9" s="967">
        <v>64679</v>
      </c>
      <c r="N9" s="364">
        <v>97.1</v>
      </c>
      <c r="O9" s="364">
        <v>90.2</v>
      </c>
    </row>
    <row r="10" spans="1:15" ht="21.95" customHeight="1" thickBot="1">
      <c r="A10" s="1135"/>
      <c r="B10" s="231" t="s">
        <v>1956</v>
      </c>
      <c r="C10" s="96">
        <v>1373</v>
      </c>
      <c r="D10" s="41">
        <v>73466</v>
      </c>
      <c r="E10" s="41">
        <v>1220</v>
      </c>
      <c r="F10" s="41">
        <v>396605</v>
      </c>
      <c r="G10" s="41">
        <v>87900</v>
      </c>
      <c r="H10" s="41">
        <v>939</v>
      </c>
      <c r="I10" s="41">
        <v>236746</v>
      </c>
      <c r="J10" s="41">
        <v>71330</v>
      </c>
      <c r="K10" s="365">
        <v>929.34</v>
      </c>
      <c r="L10" s="982">
        <v>71219</v>
      </c>
      <c r="M10" s="973">
        <v>64505</v>
      </c>
      <c r="N10" s="366">
        <v>97.1</v>
      </c>
      <c r="O10" s="366">
        <v>90.5</v>
      </c>
    </row>
    <row r="11" spans="1:15" ht="21.95" customHeight="1">
      <c r="A11" s="1135"/>
      <c r="B11" s="36" t="s">
        <v>1161</v>
      </c>
      <c r="L11" s="1033" t="s">
        <v>195</v>
      </c>
      <c r="M11" s="1034"/>
      <c r="N11" s="1034"/>
      <c r="O11" s="1034"/>
    </row>
    <row r="12" spans="1:15" ht="21.95" customHeight="1">
      <c r="A12" s="1135"/>
      <c r="H12" s="46"/>
      <c r="I12" s="7"/>
      <c r="J12" s="7"/>
    </row>
    <row r="13" spans="1:15" s="907" customFormat="1" ht="21.95" customHeight="1">
      <c r="A13" s="1263"/>
      <c r="H13" s="904"/>
      <c r="I13" s="905"/>
      <c r="J13" s="905"/>
    </row>
    <row r="14" spans="1:15" s="907" customFormat="1" ht="21.95" customHeight="1">
      <c r="A14" s="1263"/>
      <c r="H14" s="904"/>
      <c r="I14" s="905"/>
      <c r="J14" s="905"/>
    </row>
    <row r="15" spans="1:15" s="907" customFormat="1" ht="21.95" customHeight="1" thickBot="1">
      <c r="A15" s="1263"/>
      <c r="B15" s="780" t="s">
        <v>2030</v>
      </c>
      <c r="C15" s="780"/>
      <c r="D15" s="912"/>
      <c r="E15" s="912"/>
      <c r="F15" s="912"/>
      <c r="G15" s="912"/>
      <c r="H15" s="912"/>
      <c r="I15" s="912"/>
      <c r="J15" s="912"/>
      <c r="K15" s="906"/>
      <c r="L15" s="906"/>
      <c r="M15" s="906"/>
    </row>
    <row r="16" spans="1:15" s="907" customFormat="1" ht="21.95" customHeight="1">
      <c r="A16" s="1263"/>
      <c r="B16" s="1124" t="s">
        <v>1171</v>
      </c>
      <c r="C16" s="1257" t="s">
        <v>1178</v>
      </c>
      <c r="D16" s="1077"/>
      <c r="E16" s="1227" t="s">
        <v>2032</v>
      </c>
      <c r="F16" s="1268"/>
      <c r="G16" s="1227" t="s">
        <v>1179</v>
      </c>
      <c r="H16" s="1268"/>
      <c r="I16" s="1227" t="s">
        <v>1180</v>
      </c>
      <c r="J16" s="1268"/>
      <c r="K16" s="1189" t="s">
        <v>1181</v>
      </c>
      <c r="L16" s="1076"/>
    </row>
    <row r="17" spans="1:15" s="907" customFormat="1" ht="21.95" customHeight="1">
      <c r="A17" s="1263"/>
      <c r="B17" s="1127"/>
      <c r="C17" s="1032"/>
      <c r="D17" s="1021"/>
      <c r="E17" s="1214"/>
      <c r="F17" s="1270"/>
      <c r="G17" s="1214"/>
      <c r="H17" s="1270"/>
      <c r="I17" s="1269"/>
      <c r="J17" s="1270"/>
      <c r="K17" s="1032"/>
      <c r="L17" s="1020"/>
    </row>
    <row r="18" spans="1:15" s="907" customFormat="1" ht="21.95" customHeight="1">
      <c r="A18" s="1263"/>
      <c r="B18" s="917" t="s">
        <v>1889</v>
      </c>
      <c r="C18" s="269" t="s">
        <v>1182</v>
      </c>
      <c r="D18" s="926">
        <f t="shared" ref="D18:D21" si="0">IF(SUM(F18,H18,J18,L18)=0,"",SUM(F18,H18,J18,L18))</f>
        <v>3624</v>
      </c>
      <c r="E18" s="904"/>
      <c r="F18" s="904">
        <v>203</v>
      </c>
      <c r="G18" s="904"/>
      <c r="H18" s="904">
        <v>1653</v>
      </c>
      <c r="I18" s="269" t="s">
        <v>1183</v>
      </c>
      <c r="J18" s="904">
        <v>1457</v>
      </c>
      <c r="K18" s="904"/>
      <c r="L18" s="904">
        <v>311</v>
      </c>
    </row>
    <row r="19" spans="1:15" s="907" customFormat="1" ht="21.95" customHeight="1">
      <c r="A19" s="1263"/>
      <c r="B19" s="917" t="s">
        <v>1109</v>
      </c>
      <c r="C19" s="269" t="s">
        <v>1183</v>
      </c>
      <c r="D19" s="926">
        <f t="shared" si="0"/>
        <v>3624</v>
      </c>
      <c r="E19" s="904"/>
      <c r="F19" s="904">
        <v>203</v>
      </c>
      <c r="G19" s="904"/>
      <c r="H19" s="904">
        <v>1653</v>
      </c>
      <c r="I19" s="269" t="s">
        <v>1183</v>
      </c>
      <c r="J19" s="904">
        <v>1457</v>
      </c>
      <c r="K19" s="904"/>
      <c r="L19" s="904">
        <v>311</v>
      </c>
      <c r="M19" s="906"/>
      <c r="N19" s="906"/>
      <c r="O19" s="269"/>
    </row>
    <row r="20" spans="1:15" s="907" customFormat="1" ht="21.95" customHeight="1">
      <c r="A20" s="1263"/>
      <c r="B20" s="917" t="s">
        <v>1110</v>
      </c>
      <c r="C20" s="269" t="s">
        <v>1183</v>
      </c>
      <c r="D20" s="926">
        <f t="shared" si="0"/>
        <v>3621</v>
      </c>
      <c r="E20" s="904"/>
      <c r="F20" s="904">
        <v>203</v>
      </c>
      <c r="G20" s="904"/>
      <c r="H20" s="904">
        <v>1653</v>
      </c>
      <c r="I20" s="269" t="s">
        <v>1183</v>
      </c>
      <c r="J20" s="904">
        <v>1457</v>
      </c>
      <c r="K20" s="904"/>
      <c r="L20" s="904">
        <v>308</v>
      </c>
      <c r="M20" s="906"/>
      <c r="N20" s="906"/>
      <c r="O20" s="269"/>
    </row>
    <row r="21" spans="1:15" s="907" customFormat="1" ht="21.95" customHeight="1">
      <c r="A21" s="1263"/>
      <c r="B21" s="917" t="s">
        <v>1593</v>
      </c>
      <c r="C21" s="269" t="s">
        <v>1183</v>
      </c>
      <c r="D21" s="926">
        <f t="shared" si="0"/>
        <v>3619</v>
      </c>
      <c r="E21" s="904"/>
      <c r="F21" s="904">
        <v>203</v>
      </c>
      <c r="G21" s="904"/>
      <c r="H21" s="904">
        <v>1653</v>
      </c>
      <c r="I21" s="269" t="s">
        <v>1183</v>
      </c>
      <c r="J21" s="904">
        <v>1457</v>
      </c>
      <c r="K21" s="904"/>
      <c r="L21" s="904">
        <v>306</v>
      </c>
      <c r="M21" s="906"/>
      <c r="N21" s="906"/>
      <c r="O21" s="269"/>
    </row>
    <row r="22" spans="1:15" s="907" customFormat="1" ht="21.95" customHeight="1" thickBot="1">
      <c r="A22" s="1263"/>
      <c r="B22" s="917" t="s">
        <v>1890</v>
      </c>
      <c r="C22" s="269" t="s">
        <v>1183</v>
      </c>
      <c r="D22" s="926">
        <f>IF(SUM(F22,H22,J22,L22)=0,"",SUM(F22,H22,J22,L22))</f>
        <v>3619</v>
      </c>
      <c r="E22" s="904"/>
      <c r="F22" s="904">
        <v>203</v>
      </c>
      <c r="G22" s="904"/>
      <c r="H22" s="904">
        <v>1653</v>
      </c>
      <c r="I22" s="269" t="s">
        <v>1183</v>
      </c>
      <c r="J22" s="904">
        <v>1457</v>
      </c>
      <c r="K22" s="908"/>
      <c r="L22" s="908">
        <v>306</v>
      </c>
      <c r="M22" s="906"/>
      <c r="N22" s="906"/>
      <c r="O22" s="269"/>
    </row>
    <row r="23" spans="1:15" s="907" customFormat="1" ht="21.95" customHeight="1">
      <c r="A23" s="1263"/>
      <c r="B23" s="371" t="s">
        <v>1184</v>
      </c>
      <c r="C23" s="909"/>
      <c r="D23" s="919"/>
      <c r="E23" s="919"/>
      <c r="F23" s="919"/>
      <c r="G23" s="909"/>
      <c r="H23" s="909"/>
      <c r="I23" s="928"/>
      <c r="J23" s="1141" t="s">
        <v>2031</v>
      </c>
      <c r="K23" s="1141"/>
      <c r="L23" s="1141"/>
    </row>
    <row r="24" spans="1:15" ht="24" customHeight="1">
      <c r="A24" s="1263"/>
    </row>
  </sheetData>
  <sheetProtection sheet="1" objects="1" scenarios="1"/>
  <mergeCells count="25">
    <mergeCell ref="J23:L23"/>
    <mergeCell ref="K16:L17"/>
    <mergeCell ref="C3:C4"/>
    <mergeCell ref="D3:D4"/>
    <mergeCell ref="E3:F3"/>
    <mergeCell ref="G3:G4"/>
    <mergeCell ref="I16:J17"/>
    <mergeCell ref="E16:F17"/>
    <mergeCell ref="G16:H17"/>
    <mergeCell ref="A1:A24"/>
    <mergeCell ref="H3:I3"/>
    <mergeCell ref="K2:L2"/>
    <mergeCell ref="L3:L4"/>
    <mergeCell ref="H2:J2"/>
    <mergeCell ref="J3:J4"/>
    <mergeCell ref="K3:K4"/>
    <mergeCell ref="L11:O11"/>
    <mergeCell ref="M2:M3"/>
    <mergeCell ref="N2:N3"/>
    <mergeCell ref="O2:O3"/>
    <mergeCell ref="B16:B17"/>
    <mergeCell ref="C16:D17"/>
    <mergeCell ref="B2:B4"/>
    <mergeCell ref="C2:D2"/>
    <mergeCell ref="E2:G2"/>
  </mergeCells>
  <phoneticPr fontId="3"/>
  <pageMargins left="0.47244094488188981" right="0.39370078740157483" top="1.3779527559055118" bottom="0.78740157480314965" header="0.9055118110236221" footer="0.51181102362204722"/>
  <pageSetup paperSize="9" scale="91" firstPageNumber="36" orientation="landscape" horizontalDpi="1200" verticalDpi="1200" r:id="rId1"/>
  <headerFooter alignWithMargins="0">
    <oddHeader>&amp;C&amp;20建　　　設</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P23"/>
  <sheetViews>
    <sheetView zoomScaleNormal="100" workbookViewId="0">
      <selection sqref="A1:E1"/>
    </sheetView>
  </sheetViews>
  <sheetFormatPr defaultRowHeight="13.5"/>
  <cols>
    <col min="1" max="1" width="10.625" style="36" customWidth="1"/>
    <col min="2" max="2" width="13.125" style="37" customWidth="1"/>
    <col min="3" max="3" width="5.5" style="37" bestFit="1" customWidth="1"/>
    <col min="4" max="5" width="9.25" style="36" bestFit="1" customWidth="1"/>
    <col min="6" max="6" width="8.625" style="36" bestFit="1" customWidth="1"/>
    <col min="7" max="7" width="3" style="36" bestFit="1" customWidth="1"/>
    <col min="8" max="8" width="8.625" style="36" bestFit="1" customWidth="1"/>
    <col min="9" max="9" width="3" style="36" customWidth="1"/>
    <col min="10" max="10" width="8.625" style="36" bestFit="1" customWidth="1"/>
    <col min="11" max="11" width="8.75" style="36" bestFit="1" customWidth="1"/>
    <col min="12" max="12" width="7.5" style="36" customWidth="1"/>
    <col min="13" max="14" width="7.75" style="36" bestFit="1" customWidth="1"/>
    <col min="15" max="15" width="8.75" style="36" bestFit="1" customWidth="1"/>
    <col min="16" max="16" width="9.125" style="36" bestFit="1" customWidth="1"/>
    <col min="17" max="16384" width="9" style="36"/>
  </cols>
  <sheetData>
    <row r="1" spans="1:16" s="907" customFormat="1" ht="21.95" customHeight="1" thickBot="1">
      <c r="A1" s="1275">
        <v>37</v>
      </c>
      <c r="B1" s="907" t="s">
        <v>2033</v>
      </c>
      <c r="C1" s="912"/>
      <c r="D1" s="912"/>
      <c r="E1" s="912"/>
      <c r="F1" s="912"/>
      <c r="G1" s="912"/>
      <c r="H1" s="912"/>
      <c r="I1" s="912"/>
      <c r="J1" s="912"/>
      <c r="K1" s="912"/>
      <c r="L1" s="912"/>
      <c r="M1" s="912"/>
      <c r="N1" s="912"/>
      <c r="O1" s="1105" t="s">
        <v>1162</v>
      </c>
      <c r="P1" s="1042"/>
    </row>
    <row r="2" spans="1:16" s="907" customFormat="1" ht="21.95" customHeight="1">
      <c r="A2" s="1067"/>
      <c r="B2" s="1124" t="s">
        <v>1052</v>
      </c>
      <c r="C2" s="1082" t="s">
        <v>840</v>
      </c>
      <c r="D2" s="1276"/>
      <c r="E2" s="1046" t="s">
        <v>1163</v>
      </c>
      <c r="F2" s="1016"/>
      <c r="G2" s="1277" t="s">
        <v>1164</v>
      </c>
      <c r="H2" s="1276"/>
      <c r="I2" s="1046" t="s">
        <v>1165</v>
      </c>
      <c r="J2" s="1016"/>
      <c r="K2" s="1277" t="s">
        <v>1166</v>
      </c>
      <c r="L2" s="1276"/>
      <c r="M2" s="1278" t="s">
        <v>1167</v>
      </c>
      <c r="N2" s="1016"/>
      <c r="O2" s="1102" t="s">
        <v>1168</v>
      </c>
      <c r="P2" s="1014"/>
    </row>
    <row r="3" spans="1:16" s="907" customFormat="1" ht="21.95" customHeight="1">
      <c r="A3" s="1067"/>
      <c r="B3" s="1127"/>
      <c r="C3" s="910" t="s">
        <v>1169</v>
      </c>
      <c r="D3" s="910" t="s">
        <v>1170</v>
      </c>
      <c r="E3" s="910" t="s">
        <v>1169</v>
      </c>
      <c r="F3" s="910" t="s">
        <v>1170</v>
      </c>
      <c r="G3" s="910" t="s">
        <v>1169</v>
      </c>
      <c r="H3" s="910" t="s">
        <v>1170</v>
      </c>
      <c r="I3" s="910" t="s">
        <v>1169</v>
      </c>
      <c r="J3" s="910" t="s">
        <v>1170</v>
      </c>
      <c r="K3" s="910" t="s">
        <v>1169</v>
      </c>
      <c r="L3" s="910" t="s">
        <v>1170</v>
      </c>
      <c r="M3" s="910" t="s">
        <v>1169</v>
      </c>
      <c r="N3" s="910" t="s">
        <v>1170</v>
      </c>
      <c r="O3" s="916" t="s">
        <v>1169</v>
      </c>
      <c r="P3" s="911" t="s">
        <v>1170</v>
      </c>
    </row>
    <row r="4" spans="1:16" s="907" customFormat="1" ht="21.95" customHeight="1">
      <c r="A4" s="1067"/>
      <c r="B4" s="904" t="s">
        <v>1889</v>
      </c>
      <c r="C4" s="920">
        <v>278</v>
      </c>
      <c r="D4" s="925">
        <v>49485</v>
      </c>
      <c r="E4" s="904">
        <v>194</v>
      </c>
      <c r="F4" s="904">
        <v>23665</v>
      </c>
      <c r="G4" s="904" t="s">
        <v>177</v>
      </c>
      <c r="H4" s="904" t="s">
        <v>177</v>
      </c>
      <c r="I4" s="904">
        <v>8</v>
      </c>
      <c r="J4" s="904">
        <v>7885</v>
      </c>
      <c r="K4" s="904">
        <v>68</v>
      </c>
      <c r="L4" s="904">
        <v>17742</v>
      </c>
      <c r="M4" s="904">
        <v>1</v>
      </c>
      <c r="N4" s="904">
        <v>14</v>
      </c>
      <c r="O4" s="904">
        <v>7</v>
      </c>
      <c r="P4" s="904">
        <v>179</v>
      </c>
    </row>
    <row r="5" spans="1:16" s="907" customFormat="1" ht="21.95" customHeight="1">
      <c r="A5" s="1067"/>
      <c r="B5" s="917" t="s">
        <v>1109</v>
      </c>
      <c r="C5" s="921">
        <v>257</v>
      </c>
      <c r="D5" s="926">
        <v>61121</v>
      </c>
      <c r="E5" s="904">
        <v>190</v>
      </c>
      <c r="F5" s="904">
        <v>24008</v>
      </c>
      <c r="G5" s="904" t="s">
        <v>177</v>
      </c>
      <c r="H5" s="904" t="s">
        <v>177</v>
      </c>
      <c r="I5" s="904">
        <v>5</v>
      </c>
      <c r="J5" s="904">
        <v>14688</v>
      </c>
      <c r="K5" s="904">
        <v>57</v>
      </c>
      <c r="L5" s="904">
        <v>22357</v>
      </c>
      <c r="M5" s="904" t="s">
        <v>177</v>
      </c>
      <c r="N5" s="904" t="s">
        <v>177</v>
      </c>
      <c r="O5" s="904">
        <v>5</v>
      </c>
      <c r="P5" s="904">
        <v>68</v>
      </c>
    </row>
    <row r="6" spans="1:16" s="907" customFormat="1" ht="21.95" customHeight="1">
      <c r="A6" s="1067"/>
      <c r="B6" s="917" t="s">
        <v>1110</v>
      </c>
      <c r="C6" s="921">
        <v>257</v>
      </c>
      <c r="D6" s="926">
        <v>71486</v>
      </c>
      <c r="E6" s="904">
        <v>183</v>
      </c>
      <c r="F6" s="904">
        <v>22752</v>
      </c>
      <c r="G6" s="904" t="s">
        <v>177</v>
      </c>
      <c r="H6" s="904" t="s">
        <v>177</v>
      </c>
      <c r="I6" s="904">
        <v>1</v>
      </c>
      <c r="J6" s="904">
        <v>612</v>
      </c>
      <c r="K6" s="904">
        <v>64</v>
      </c>
      <c r="L6" s="904">
        <v>48015</v>
      </c>
      <c r="M6" s="904" t="s">
        <v>177</v>
      </c>
      <c r="N6" s="904" t="s">
        <v>177</v>
      </c>
      <c r="O6" s="904">
        <v>9</v>
      </c>
      <c r="P6" s="904">
        <v>107</v>
      </c>
    </row>
    <row r="7" spans="1:16" s="907" customFormat="1" ht="21.95" customHeight="1">
      <c r="A7" s="1067"/>
      <c r="B7" s="917" t="s">
        <v>1848</v>
      </c>
      <c r="C7" s="921">
        <v>334</v>
      </c>
      <c r="D7" s="926">
        <v>59738</v>
      </c>
      <c r="E7" s="904">
        <v>263</v>
      </c>
      <c r="F7" s="904">
        <v>32049</v>
      </c>
      <c r="G7" s="904" t="s">
        <v>177</v>
      </c>
      <c r="H7" s="904" t="s">
        <v>177</v>
      </c>
      <c r="I7" s="904">
        <v>1</v>
      </c>
      <c r="J7" s="904">
        <v>5180</v>
      </c>
      <c r="K7" s="904">
        <v>62</v>
      </c>
      <c r="L7" s="904">
        <v>21863</v>
      </c>
      <c r="M7" s="904" t="s">
        <v>177</v>
      </c>
      <c r="N7" s="904" t="s">
        <v>177</v>
      </c>
      <c r="O7" s="904">
        <v>8</v>
      </c>
      <c r="P7" s="904">
        <v>646</v>
      </c>
    </row>
    <row r="8" spans="1:16" s="907" customFormat="1" ht="21.95" customHeight="1" thickBot="1">
      <c r="A8" s="1067"/>
      <c r="B8" s="918" t="s">
        <v>1892</v>
      </c>
      <c r="C8" s="923" t="str">
        <f>IF(SUM(E8,G8,I8,K8,M8,O8)=0,"-",SUM(E8,G8,I8,K8,M8,O8))</f>
        <v>-</v>
      </c>
      <c r="D8" s="51" t="str">
        <f>IF(SUM(F8,H8,J8,L8,N8,P8)=0,"-",SUM(F8,H8,J8,L8,N8,P8))</f>
        <v>-</v>
      </c>
      <c r="E8" s="908" t="s">
        <v>516</v>
      </c>
      <c r="F8" s="908" t="s">
        <v>516</v>
      </c>
      <c r="G8" s="908" t="s">
        <v>516</v>
      </c>
      <c r="H8" s="908" t="s">
        <v>516</v>
      </c>
      <c r="I8" s="908" t="s">
        <v>516</v>
      </c>
      <c r="J8" s="908" t="s">
        <v>516</v>
      </c>
      <c r="K8" s="908" t="s">
        <v>516</v>
      </c>
      <c r="L8" s="908" t="s">
        <v>516</v>
      </c>
      <c r="M8" s="908" t="s">
        <v>516</v>
      </c>
      <c r="N8" s="908" t="s">
        <v>516</v>
      </c>
      <c r="O8" s="908" t="s">
        <v>516</v>
      </c>
      <c r="P8" s="908" t="s">
        <v>516</v>
      </c>
    </row>
    <row r="9" spans="1:16" s="907" customFormat="1" ht="21.95" customHeight="1">
      <c r="A9" s="1067"/>
      <c r="B9" s="919" t="s">
        <v>1928</v>
      </c>
      <c r="C9" s="927"/>
      <c r="D9" s="927"/>
      <c r="E9" s="927"/>
      <c r="F9" s="927"/>
      <c r="G9" s="927"/>
      <c r="H9" s="927"/>
      <c r="I9" s="927"/>
      <c r="J9" s="927"/>
      <c r="K9" s="927"/>
      <c r="L9" s="927"/>
      <c r="M9" s="927"/>
      <c r="N9" s="1012" t="s">
        <v>1927</v>
      </c>
      <c r="O9" s="1141"/>
      <c r="P9" s="1141"/>
    </row>
    <row r="10" spans="1:16" s="907" customFormat="1" ht="21.95" customHeight="1">
      <c r="A10" s="1067"/>
      <c r="B10" s="929"/>
      <c r="C10" s="929"/>
      <c r="D10" s="929"/>
      <c r="E10" s="929"/>
      <c r="F10" s="929"/>
      <c r="G10" s="929"/>
      <c r="H10" s="929"/>
      <c r="I10" s="929"/>
      <c r="J10" s="929"/>
      <c r="K10" s="929"/>
      <c r="L10" s="929"/>
      <c r="M10" s="903"/>
      <c r="N10" s="930"/>
      <c r="O10" s="930"/>
    </row>
    <row r="11" spans="1:16" s="907" customFormat="1" ht="21.95" customHeight="1">
      <c r="A11" s="1067"/>
      <c r="B11" s="929"/>
      <c r="C11" s="929"/>
      <c r="D11" s="929"/>
      <c r="E11" s="929"/>
      <c r="F11" s="929"/>
      <c r="G11" s="929"/>
      <c r="H11" s="929"/>
      <c r="I11" s="929"/>
      <c r="J11" s="929"/>
      <c r="K11" s="929"/>
      <c r="L11" s="929"/>
      <c r="M11" s="903"/>
      <c r="N11" s="930"/>
      <c r="O11" s="930"/>
    </row>
    <row r="12" spans="1:16" s="907" customFormat="1" ht="21.95" customHeight="1">
      <c r="A12" s="1067"/>
      <c r="B12" s="929"/>
      <c r="C12" s="929"/>
      <c r="D12" s="929"/>
      <c r="E12" s="929"/>
      <c r="F12" s="929"/>
      <c r="G12" s="929"/>
      <c r="H12" s="929"/>
      <c r="I12" s="929"/>
      <c r="J12" s="929"/>
      <c r="K12" s="929"/>
      <c r="L12" s="929"/>
      <c r="M12" s="903"/>
      <c r="N12" s="930"/>
      <c r="O12" s="930"/>
    </row>
    <row r="13" spans="1:16" ht="21.95" customHeight="1" thickBot="1">
      <c r="A13" s="1067"/>
      <c r="B13" s="151" t="s">
        <v>2034</v>
      </c>
      <c r="C13" s="151"/>
      <c r="D13" s="41"/>
      <c r="E13" s="41"/>
      <c r="F13" s="41"/>
      <c r="G13" s="41"/>
      <c r="H13" s="41"/>
      <c r="I13" s="41"/>
      <c r="J13" s="41"/>
      <c r="K13" s="41"/>
      <c r="L13" s="41"/>
      <c r="M13" s="1105" t="s">
        <v>1162</v>
      </c>
      <c r="N13" s="1043"/>
      <c r="O13" s="1043"/>
    </row>
    <row r="14" spans="1:16" ht="21.95" customHeight="1">
      <c r="A14" s="1067"/>
      <c r="B14" s="1124" t="s">
        <v>1171</v>
      </c>
      <c r="C14" s="1046" t="s">
        <v>528</v>
      </c>
      <c r="D14" s="1014"/>
      <c r="E14" s="1016"/>
      <c r="F14" s="1046" t="s">
        <v>1172</v>
      </c>
      <c r="G14" s="1102"/>
      <c r="H14" s="1137"/>
      <c r="I14" s="1046" t="s">
        <v>1173</v>
      </c>
      <c r="J14" s="1254"/>
      <c r="K14" s="1047"/>
      <c r="L14" s="1046" t="s">
        <v>1174</v>
      </c>
      <c r="M14" s="1137"/>
      <c r="N14" s="1102" t="s">
        <v>1175</v>
      </c>
      <c r="O14" s="1102"/>
    </row>
    <row r="15" spans="1:16" ht="21.95" customHeight="1">
      <c r="A15" s="1067"/>
      <c r="B15" s="1127"/>
      <c r="C15" s="1083" t="s">
        <v>1176</v>
      </c>
      <c r="D15" s="1021"/>
      <c r="E15" s="224" t="s">
        <v>1170</v>
      </c>
      <c r="F15" s="1121" t="s">
        <v>1176</v>
      </c>
      <c r="G15" s="1122"/>
      <c r="H15" s="92" t="s">
        <v>1170</v>
      </c>
      <c r="I15" s="1121" t="s">
        <v>1176</v>
      </c>
      <c r="J15" s="1122"/>
      <c r="K15" s="92" t="s">
        <v>1170</v>
      </c>
      <c r="L15" s="340" t="s">
        <v>1176</v>
      </c>
      <c r="M15" s="92" t="s">
        <v>1170</v>
      </c>
      <c r="N15" s="92" t="s">
        <v>1176</v>
      </c>
      <c r="O15" s="340" t="s">
        <v>1170</v>
      </c>
    </row>
    <row r="16" spans="1:16" s="907" customFormat="1" ht="21.95" customHeight="1">
      <c r="A16" s="1067"/>
      <c r="B16" s="904" t="s">
        <v>1889</v>
      </c>
      <c r="C16" s="1271">
        <v>364</v>
      </c>
      <c r="D16" s="1272"/>
      <c r="E16" s="926">
        <v>28789</v>
      </c>
      <c r="F16" s="1273">
        <v>138</v>
      </c>
      <c r="G16" s="1273"/>
      <c r="H16" s="904">
        <v>15218</v>
      </c>
      <c r="I16" s="1273">
        <v>167</v>
      </c>
      <c r="J16" s="1273"/>
      <c r="K16" s="904">
        <v>7735</v>
      </c>
      <c r="L16" s="904" t="s">
        <v>177</v>
      </c>
      <c r="M16" s="904" t="s">
        <v>177</v>
      </c>
      <c r="N16" s="904">
        <v>59</v>
      </c>
      <c r="O16" s="904">
        <v>5836</v>
      </c>
    </row>
    <row r="17" spans="1:15" s="907" customFormat="1" ht="21.95" customHeight="1">
      <c r="A17" s="1067"/>
      <c r="B17" s="917" t="s">
        <v>1109</v>
      </c>
      <c r="C17" s="1271">
        <v>447</v>
      </c>
      <c r="D17" s="1272"/>
      <c r="E17" s="926">
        <v>36546</v>
      </c>
      <c r="F17" s="1273">
        <v>143</v>
      </c>
      <c r="G17" s="1273"/>
      <c r="H17" s="922">
        <v>15849</v>
      </c>
      <c r="I17" s="1273">
        <v>128</v>
      </c>
      <c r="J17" s="1273"/>
      <c r="K17" s="370">
        <v>6052</v>
      </c>
      <c r="L17" s="281">
        <v>1</v>
      </c>
      <c r="M17" s="281">
        <v>99</v>
      </c>
      <c r="N17" s="370">
        <v>175</v>
      </c>
      <c r="O17" s="370">
        <v>14546</v>
      </c>
    </row>
    <row r="18" spans="1:15" s="907" customFormat="1" ht="21.95" customHeight="1">
      <c r="A18" s="1067"/>
      <c r="B18" s="917" t="s">
        <v>1110</v>
      </c>
      <c r="C18" s="1271">
        <v>335</v>
      </c>
      <c r="D18" s="1272"/>
      <c r="E18" s="926">
        <v>29105</v>
      </c>
      <c r="F18" s="1273">
        <v>132</v>
      </c>
      <c r="G18" s="1273"/>
      <c r="H18" s="922">
        <v>15148</v>
      </c>
      <c r="I18" s="1273">
        <v>147</v>
      </c>
      <c r="J18" s="1273"/>
      <c r="K18" s="370">
        <v>8140</v>
      </c>
      <c r="L18" s="281" t="s">
        <v>177</v>
      </c>
      <c r="M18" s="281" t="s">
        <v>177</v>
      </c>
      <c r="N18" s="922">
        <v>56</v>
      </c>
      <c r="O18" s="922">
        <v>5817</v>
      </c>
    </row>
    <row r="19" spans="1:15" s="907" customFormat="1" ht="21.95" customHeight="1">
      <c r="A19" s="1067"/>
      <c r="B19" s="917" t="s">
        <v>1848</v>
      </c>
      <c r="C19" s="1271">
        <v>553</v>
      </c>
      <c r="D19" s="1272"/>
      <c r="E19" s="926">
        <v>43139</v>
      </c>
      <c r="F19" s="1273">
        <v>174</v>
      </c>
      <c r="G19" s="1273"/>
      <c r="H19" s="922">
        <v>18965</v>
      </c>
      <c r="I19" s="1273">
        <v>301</v>
      </c>
      <c r="J19" s="1273"/>
      <c r="K19" s="922">
        <v>16032</v>
      </c>
      <c r="L19" s="281">
        <v>1</v>
      </c>
      <c r="M19" s="281">
        <v>162</v>
      </c>
      <c r="N19" s="922">
        <v>77</v>
      </c>
      <c r="O19" s="922">
        <v>7980</v>
      </c>
    </row>
    <row r="20" spans="1:15" s="907" customFormat="1" ht="21.95" customHeight="1" thickBot="1">
      <c r="A20" s="1067"/>
      <c r="B20" s="918" t="s">
        <v>1892</v>
      </c>
      <c r="C20" s="1271" t="str">
        <f>IF(SUM(F20,I20,L20,N20)=0,"-",SUM(F20,I20,L20,N20))</f>
        <v>-</v>
      </c>
      <c r="D20" s="1272"/>
      <c r="E20" s="926" t="str">
        <f>IF(SUM(H20,K20,M20,O20)=0,"-",SUM(H20,K20,M20,O20))</f>
        <v>-</v>
      </c>
      <c r="F20" s="1274" t="s">
        <v>516</v>
      </c>
      <c r="G20" s="1274"/>
      <c r="H20" s="370" t="s">
        <v>516</v>
      </c>
      <c r="I20" s="1274" t="s">
        <v>516</v>
      </c>
      <c r="J20" s="1274"/>
      <c r="K20" s="370" t="s">
        <v>516</v>
      </c>
      <c r="L20" s="281" t="s">
        <v>516</v>
      </c>
      <c r="M20" s="281" t="s">
        <v>516</v>
      </c>
      <c r="N20" s="924" t="s">
        <v>516</v>
      </c>
      <c r="O20" s="924" t="s">
        <v>516</v>
      </c>
    </row>
    <row r="21" spans="1:15" ht="21.95" customHeight="1">
      <c r="A21" s="1067"/>
      <c r="B21" s="596" t="s">
        <v>1928</v>
      </c>
      <c r="C21" s="222"/>
      <c r="D21" s="69"/>
      <c r="E21" s="69"/>
      <c r="F21" s="69"/>
      <c r="G21" s="69"/>
      <c r="H21" s="69"/>
      <c r="I21" s="1106" t="s">
        <v>1177</v>
      </c>
      <c r="J21" s="1108"/>
      <c r="K21" s="1108"/>
      <c r="L21" s="1108"/>
      <c r="M21" s="1108"/>
      <c r="N21" s="1108"/>
      <c r="O21" s="1108"/>
    </row>
    <row r="22" spans="1:15">
      <c r="A22" s="1068"/>
    </row>
    <row r="23" spans="1:15">
      <c r="A23" s="1068"/>
    </row>
  </sheetData>
  <sheetProtection sheet="1" objects="1" scenarios="1"/>
  <mergeCells count="37">
    <mergeCell ref="A1:A23"/>
    <mergeCell ref="F16:G16"/>
    <mergeCell ref="F17:G17"/>
    <mergeCell ref="F18:G18"/>
    <mergeCell ref="O1:P1"/>
    <mergeCell ref="B2:B3"/>
    <mergeCell ref="C2:D2"/>
    <mergeCell ref="E2:F2"/>
    <mergeCell ref="G2:H2"/>
    <mergeCell ref="I2:J2"/>
    <mergeCell ref="K2:L2"/>
    <mergeCell ref="M2:N2"/>
    <mergeCell ref="O2:P2"/>
    <mergeCell ref="N9:P9"/>
    <mergeCell ref="M13:O13"/>
    <mergeCell ref="B14:B15"/>
    <mergeCell ref="C14:E14"/>
    <mergeCell ref="F14:H14"/>
    <mergeCell ref="I14:K14"/>
    <mergeCell ref="L14:M14"/>
    <mergeCell ref="N14:O14"/>
    <mergeCell ref="C15:D15"/>
    <mergeCell ref="F15:G15"/>
    <mergeCell ref="I15:J15"/>
    <mergeCell ref="C16:D16"/>
    <mergeCell ref="I16:J16"/>
    <mergeCell ref="C17:D17"/>
    <mergeCell ref="I17:J17"/>
    <mergeCell ref="I21:O21"/>
    <mergeCell ref="C18:D18"/>
    <mergeCell ref="I18:J18"/>
    <mergeCell ref="C19:D19"/>
    <mergeCell ref="F19:G19"/>
    <mergeCell ref="I19:J19"/>
    <mergeCell ref="C20:D20"/>
    <mergeCell ref="F20:G20"/>
    <mergeCell ref="I20:J20"/>
  </mergeCells>
  <phoneticPr fontId="3"/>
  <pageMargins left="0.39370078740157483" right="0.39370078740157483" top="1.1811023622047245" bottom="0.78740157480314965" header="0.51181102362204722" footer="0.51181102362204722"/>
  <pageSetup paperSize="9" firstPageNumber="3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M27"/>
  <sheetViews>
    <sheetView zoomScaleNormal="100" workbookViewId="0">
      <selection sqref="A1:E1"/>
    </sheetView>
  </sheetViews>
  <sheetFormatPr defaultRowHeight="13.5"/>
  <cols>
    <col min="1" max="1" width="12.625" style="36" customWidth="1"/>
    <col min="2" max="2" width="13" style="37" customWidth="1"/>
    <col min="3" max="12" width="9.125" style="36" customWidth="1"/>
    <col min="13" max="16384" width="9" style="36"/>
  </cols>
  <sheetData>
    <row r="1" spans="1:13" ht="21.95" customHeight="1" thickBot="1">
      <c r="A1" s="1135">
        <v>38</v>
      </c>
      <c r="B1" s="151" t="s">
        <v>1186</v>
      </c>
      <c r="C1" s="41"/>
      <c r="D1" s="41"/>
      <c r="E1" s="41"/>
      <c r="F1" s="41"/>
      <c r="G1" s="41"/>
      <c r="H1" s="41"/>
      <c r="I1" s="41"/>
      <c r="J1" s="41"/>
      <c r="K1" s="41"/>
      <c r="L1" s="41"/>
    </row>
    <row r="2" spans="1:13" ht="21.95" customHeight="1">
      <c r="A2" s="1135"/>
      <c r="B2" s="1124" t="s">
        <v>1052</v>
      </c>
      <c r="C2" s="1046" t="s">
        <v>528</v>
      </c>
      <c r="D2" s="1102"/>
      <c r="E2" s="1046" t="s">
        <v>1187</v>
      </c>
      <c r="F2" s="1137"/>
      <c r="G2" s="1102" t="s">
        <v>1188</v>
      </c>
      <c r="H2" s="1102"/>
      <c r="I2" s="1046" t="s">
        <v>1189</v>
      </c>
      <c r="J2" s="1137"/>
      <c r="K2" s="1256" t="s">
        <v>1190</v>
      </c>
      <c r="L2" s="1256"/>
      <c r="M2" s="1280"/>
    </row>
    <row r="3" spans="1:13" ht="21.95" customHeight="1">
      <c r="A3" s="1135"/>
      <c r="B3" s="1127"/>
      <c r="C3" s="91" t="s">
        <v>1191</v>
      </c>
      <c r="D3" s="92" t="s">
        <v>142</v>
      </c>
      <c r="E3" s="91" t="s">
        <v>1191</v>
      </c>
      <c r="F3" s="92" t="s">
        <v>142</v>
      </c>
      <c r="G3" s="91" t="s">
        <v>1191</v>
      </c>
      <c r="H3" s="92" t="s">
        <v>142</v>
      </c>
      <c r="I3" s="91" t="s">
        <v>1191</v>
      </c>
      <c r="J3" s="92" t="s">
        <v>142</v>
      </c>
      <c r="K3" s="1279"/>
      <c r="L3" s="1279"/>
      <c r="M3" s="1280"/>
    </row>
    <row r="4" spans="1:13" ht="21.95" customHeight="1">
      <c r="A4" s="1135"/>
      <c r="B4" s="230"/>
      <c r="C4" s="81" t="s">
        <v>1192</v>
      </c>
      <c r="D4" s="372" t="s">
        <v>13</v>
      </c>
      <c r="E4" s="42"/>
      <c r="F4" s="372" t="s">
        <v>13</v>
      </c>
      <c r="G4" s="42"/>
      <c r="H4" s="372" t="s">
        <v>13</v>
      </c>
      <c r="I4" s="42"/>
      <c r="J4" s="372" t="s">
        <v>13</v>
      </c>
      <c r="K4" s="373"/>
      <c r="L4" s="372" t="s">
        <v>13</v>
      </c>
      <c r="M4" s="373"/>
    </row>
    <row r="5" spans="1:13" ht="21.95" customHeight="1">
      <c r="A5" s="1135"/>
      <c r="B5" s="46" t="s">
        <v>1955</v>
      </c>
      <c r="C5" s="684">
        <f t="shared" ref="C5:D9" si="0">IF(SUM(E5,G5,I5)=0,"",SUM(E5,G5,I5))</f>
        <v>62</v>
      </c>
      <c r="D5" s="682">
        <f t="shared" si="0"/>
        <v>234814</v>
      </c>
      <c r="E5" s="673">
        <v>16</v>
      </c>
      <c r="F5" s="673">
        <v>191582</v>
      </c>
      <c r="G5" s="673">
        <v>1</v>
      </c>
      <c r="H5" s="673">
        <v>28304</v>
      </c>
      <c r="I5" s="673">
        <v>45</v>
      </c>
      <c r="J5" s="673">
        <v>14928</v>
      </c>
      <c r="K5" s="673"/>
      <c r="L5" s="343">
        <v>3.1</v>
      </c>
    </row>
    <row r="6" spans="1:13" ht="21.95" customHeight="1">
      <c r="A6" s="1135"/>
      <c r="B6" s="230" t="s">
        <v>1110</v>
      </c>
      <c r="C6" s="684">
        <f t="shared" si="0"/>
        <v>62</v>
      </c>
      <c r="D6" s="682">
        <f t="shared" si="0"/>
        <v>234814</v>
      </c>
      <c r="E6" s="673">
        <v>16</v>
      </c>
      <c r="F6" s="673">
        <v>191582</v>
      </c>
      <c r="G6" s="673">
        <v>1</v>
      </c>
      <c r="H6" s="673">
        <v>28304</v>
      </c>
      <c r="I6" s="673">
        <v>45</v>
      </c>
      <c r="J6" s="673">
        <v>14928</v>
      </c>
      <c r="K6" s="673"/>
      <c r="L6" s="343">
        <v>3.1</v>
      </c>
    </row>
    <row r="7" spans="1:13" ht="21.95" customHeight="1">
      <c r="A7" s="1135"/>
      <c r="B7" s="230" t="s">
        <v>1848</v>
      </c>
      <c r="C7" s="684">
        <f t="shared" si="0"/>
        <v>64</v>
      </c>
      <c r="D7" s="682">
        <f t="shared" si="0"/>
        <v>235240</v>
      </c>
      <c r="E7" s="673">
        <v>16</v>
      </c>
      <c r="F7" s="673">
        <v>191582</v>
      </c>
      <c r="G7" s="673">
        <v>1</v>
      </c>
      <c r="H7" s="673">
        <v>28304</v>
      </c>
      <c r="I7" s="673">
        <v>47</v>
      </c>
      <c r="J7" s="673">
        <v>15354</v>
      </c>
      <c r="K7" s="673"/>
      <c r="L7" s="343">
        <v>3.2</v>
      </c>
    </row>
    <row r="8" spans="1:13" ht="21.95" customHeight="1">
      <c r="A8" s="1135"/>
      <c r="B8" s="230" t="s">
        <v>1890</v>
      </c>
      <c r="C8" s="684">
        <f t="shared" si="0"/>
        <v>64</v>
      </c>
      <c r="D8" s="682">
        <f t="shared" si="0"/>
        <v>235247</v>
      </c>
      <c r="E8" s="673">
        <v>16</v>
      </c>
      <c r="F8" s="673">
        <v>191582</v>
      </c>
      <c r="G8" s="673">
        <v>1</v>
      </c>
      <c r="H8" s="673">
        <v>28304</v>
      </c>
      <c r="I8" s="673">
        <v>47</v>
      </c>
      <c r="J8" s="673">
        <v>15361</v>
      </c>
      <c r="K8" s="673"/>
      <c r="L8" s="343">
        <v>3.2</v>
      </c>
    </row>
    <row r="9" spans="1:13" ht="21.95" customHeight="1" thickBot="1">
      <c r="A9" s="1135"/>
      <c r="B9" s="231" t="s">
        <v>1956</v>
      </c>
      <c r="C9" s="913">
        <f t="shared" si="0"/>
        <v>65</v>
      </c>
      <c r="D9" s="914">
        <f t="shared" si="0"/>
        <v>235448</v>
      </c>
      <c r="E9" s="912">
        <v>16</v>
      </c>
      <c r="F9" s="912">
        <v>191582</v>
      </c>
      <c r="G9" s="912">
        <v>1</v>
      </c>
      <c r="H9" s="912">
        <v>28304</v>
      </c>
      <c r="I9" s="912">
        <v>48</v>
      </c>
      <c r="J9" s="912">
        <v>15562</v>
      </c>
      <c r="K9" s="912"/>
      <c r="L9" s="163">
        <v>3.2</v>
      </c>
    </row>
    <row r="10" spans="1:13" ht="21.95" customHeight="1">
      <c r="A10" s="1135"/>
      <c r="J10" s="1033" t="s">
        <v>1193</v>
      </c>
      <c r="K10" s="1181"/>
      <c r="L10" s="1181"/>
    </row>
    <row r="11" spans="1:13" ht="21.95" customHeight="1">
      <c r="A11" s="1135"/>
    </row>
    <row r="12" spans="1:13" ht="21.95" customHeight="1">
      <c r="A12" s="1135"/>
    </row>
    <row r="13" spans="1:13" ht="21.95" customHeight="1" thickBot="1">
      <c r="A13" s="1135"/>
      <c r="B13" s="151" t="s">
        <v>1194</v>
      </c>
      <c r="C13" s="41"/>
      <c r="D13" s="41"/>
      <c r="E13" s="41"/>
      <c r="F13" s="41"/>
      <c r="G13" s="41"/>
      <c r="H13" s="41"/>
      <c r="I13" s="41"/>
      <c r="J13" s="1105" t="s">
        <v>1195</v>
      </c>
      <c r="K13" s="1042"/>
      <c r="L13" s="1042"/>
    </row>
    <row r="14" spans="1:13" ht="21.95" customHeight="1">
      <c r="A14" s="1135"/>
      <c r="B14" s="1124" t="s">
        <v>1052</v>
      </c>
      <c r="C14" s="1046" t="s">
        <v>528</v>
      </c>
      <c r="D14" s="1102"/>
      <c r="E14" s="1046" t="s">
        <v>1196</v>
      </c>
      <c r="F14" s="1137"/>
      <c r="G14" s="1102" t="s">
        <v>1197</v>
      </c>
      <c r="H14" s="1102"/>
      <c r="I14" s="1046" t="s">
        <v>1198</v>
      </c>
      <c r="J14" s="1137"/>
      <c r="K14" s="1102" t="s">
        <v>1199</v>
      </c>
      <c r="L14" s="1102"/>
    </row>
    <row r="15" spans="1:13" ht="21.95" customHeight="1">
      <c r="A15" s="1135"/>
      <c r="B15" s="1127"/>
      <c r="C15" s="91" t="s">
        <v>1200</v>
      </c>
      <c r="D15" s="92" t="s">
        <v>142</v>
      </c>
      <c r="E15" s="91" t="s">
        <v>1200</v>
      </c>
      <c r="F15" s="92" t="s">
        <v>142</v>
      </c>
      <c r="G15" s="91" t="s">
        <v>1200</v>
      </c>
      <c r="H15" s="92" t="s">
        <v>142</v>
      </c>
      <c r="I15" s="91" t="s">
        <v>1200</v>
      </c>
      <c r="J15" s="92" t="s">
        <v>142</v>
      </c>
      <c r="K15" s="92" t="s">
        <v>1200</v>
      </c>
      <c r="L15" s="91" t="s">
        <v>142</v>
      </c>
    </row>
    <row r="16" spans="1:13" ht="21.95" customHeight="1">
      <c r="A16" s="1135"/>
      <c r="B16" s="230"/>
      <c r="C16" s="81" t="s">
        <v>1849</v>
      </c>
      <c r="D16" s="81" t="s">
        <v>1201</v>
      </c>
      <c r="E16" s="81" t="s">
        <v>1849</v>
      </c>
      <c r="F16" s="81" t="s">
        <v>1201</v>
      </c>
      <c r="G16" s="81" t="s">
        <v>1849</v>
      </c>
      <c r="H16" s="81" t="s">
        <v>1201</v>
      </c>
      <c r="I16" s="81" t="s">
        <v>1849</v>
      </c>
      <c r="J16" s="81" t="s">
        <v>1201</v>
      </c>
      <c r="K16" s="81" t="s">
        <v>1849</v>
      </c>
      <c r="L16" s="81" t="s">
        <v>1201</v>
      </c>
    </row>
    <row r="17" spans="1:12" s="525" customFormat="1" ht="21.95" customHeight="1">
      <c r="A17" s="1135"/>
      <c r="B17" s="526" t="s">
        <v>1889</v>
      </c>
      <c r="C17" s="684">
        <f t="shared" ref="C17:D21" si="1">IF(SUM(E17,G17,I17,K17)=0,"",SUM(E17,G17,I17,K17))</f>
        <v>174</v>
      </c>
      <c r="D17" s="682">
        <f t="shared" si="1"/>
        <v>1413</v>
      </c>
      <c r="E17" s="673">
        <v>2</v>
      </c>
      <c r="F17" s="673">
        <v>78</v>
      </c>
      <c r="G17" s="673">
        <v>9</v>
      </c>
      <c r="H17" s="673">
        <v>254</v>
      </c>
      <c r="I17" s="673">
        <v>4</v>
      </c>
      <c r="J17" s="673">
        <v>62</v>
      </c>
      <c r="K17" s="673">
        <v>159</v>
      </c>
      <c r="L17" s="673">
        <v>1019</v>
      </c>
    </row>
    <row r="18" spans="1:12" s="525" customFormat="1" ht="21.95" customHeight="1">
      <c r="A18" s="1135"/>
      <c r="B18" s="597" t="s">
        <v>1109</v>
      </c>
      <c r="C18" s="684">
        <f t="shared" si="1"/>
        <v>177</v>
      </c>
      <c r="D18" s="682">
        <f t="shared" si="1"/>
        <v>1438</v>
      </c>
      <c r="E18" s="673">
        <v>2</v>
      </c>
      <c r="F18" s="673">
        <v>78</v>
      </c>
      <c r="G18" s="673">
        <v>9</v>
      </c>
      <c r="H18" s="673">
        <v>254</v>
      </c>
      <c r="I18" s="673">
        <v>4</v>
      </c>
      <c r="J18" s="673">
        <v>62</v>
      </c>
      <c r="K18" s="673">
        <v>162</v>
      </c>
      <c r="L18" s="673">
        <v>1044</v>
      </c>
    </row>
    <row r="19" spans="1:12" s="525" customFormat="1" ht="21.95" customHeight="1">
      <c r="A19" s="1135"/>
      <c r="B19" s="597" t="s">
        <v>1110</v>
      </c>
      <c r="C19" s="684">
        <f t="shared" si="1"/>
        <v>178</v>
      </c>
      <c r="D19" s="682">
        <f t="shared" si="1"/>
        <v>1443</v>
      </c>
      <c r="E19" s="673">
        <v>2</v>
      </c>
      <c r="F19" s="673">
        <v>78</v>
      </c>
      <c r="G19" s="673">
        <v>9</v>
      </c>
      <c r="H19" s="673">
        <v>254</v>
      </c>
      <c r="I19" s="673">
        <v>4</v>
      </c>
      <c r="J19" s="673">
        <v>62</v>
      </c>
      <c r="K19" s="673">
        <v>163</v>
      </c>
      <c r="L19" s="673">
        <v>1049</v>
      </c>
    </row>
    <row r="20" spans="1:12" s="525" customFormat="1" ht="21.95" customHeight="1">
      <c r="A20" s="1135"/>
      <c r="B20" s="526" t="s">
        <v>1848</v>
      </c>
      <c r="C20" s="684">
        <f t="shared" si="1"/>
        <v>179</v>
      </c>
      <c r="D20" s="682">
        <f t="shared" si="1"/>
        <v>1447</v>
      </c>
      <c r="E20" s="673">
        <v>2</v>
      </c>
      <c r="F20" s="673">
        <v>78</v>
      </c>
      <c r="G20" s="673">
        <v>9</v>
      </c>
      <c r="H20" s="673">
        <v>254</v>
      </c>
      <c r="I20" s="673">
        <v>4</v>
      </c>
      <c r="J20" s="673">
        <v>62</v>
      </c>
      <c r="K20" s="673">
        <v>164</v>
      </c>
      <c r="L20" s="673">
        <v>1053</v>
      </c>
    </row>
    <row r="21" spans="1:12" s="525" customFormat="1" ht="21.95" customHeight="1" thickBot="1">
      <c r="A21" s="1135"/>
      <c r="B21" s="527" t="s">
        <v>1959</v>
      </c>
      <c r="C21" s="913">
        <f t="shared" si="1"/>
        <v>180</v>
      </c>
      <c r="D21" s="914">
        <f t="shared" si="1"/>
        <v>1458</v>
      </c>
      <c r="E21" s="915">
        <v>2</v>
      </c>
      <c r="F21" s="915">
        <v>78</v>
      </c>
      <c r="G21" s="912">
        <v>9</v>
      </c>
      <c r="H21" s="912">
        <v>258</v>
      </c>
      <c r="I21" s="912">
        <v>4</v>
      </c>
      <c r="J21" s="912">
        <v>62</v>
      </c>
      <c r="K21" s="912">
        <v>165</v>
      </c>
      <c r="L21" s="912">
        <v>1060</v>
      </c>
    </row>
    <row r="22" spans="1:12" ht="21.95" customHeight="1">
      <c r="A22" s="1135"/>
      <c r="J22" s="1033" t="s">
        <v>1185</v>
      </c>
      <c r="K22" s="1034"/>
      <c r="L22" s="1034"/>
    </row>
    <row r="23" spans="1:12">
      <c r="A23" s="1155"/>
    </row>
    <row r="24" spans="1:12">
      <c r="A24" s="1155"/>
    </row>
    <row r="25" spans="1:12">
      <c r="A25" s="369"/>
    </row>
    <row r="26" spans="1:12">
      <c r="A26" s="369"/>
    </row>
    <row r="27" spans="1:12">
      <c r="A27" s="369"/>
    </row>
  </sheetData>
  <sheetProtection sheet="1" objects="1" scenarios="1"/>
  <mergeCells count="17">
    <mergeCell ref="E2:F2"/>
    <mergeCell ref="G2:H2"/>
    <mergeCell ref="K2:L3"/>
    <mergeCell ref="A1:A24"/>
    <mergeCell ref="J22:L22"/>
    <mergeCell ref="M2:M3"/>
    <mergeCell ref="J10:L10"/>
    <mergeCell ref="J13:L13"/>
    <mergeCell ref="B14:B15"/>
    <mergeCell ref="C14:D14"/>
    <mergeCell ref="E14:F14"/>
    <mergeCell ref="G14:H14"/>
    <mergeCell ref="I14:J14"/>
    <mergeCell ref="K14:L14"/>
    <mergeCell ref="I2:J2"/>
    <mergeCell ref="B2:B3"/>
    <mergeCell ref="C2:D2"/>
  </mergeCells>
  <phoneticPr fontId="3"/>
  <pageMargins left="0.35433070866141736" right="0.51181102362204722" top="0.98425196850393704" bottom="0.74803149606299213" header="0.51181102362204722" footer="0.51181102362204722"/>
  <pageSetup paperSize="9" firstPageNumber="3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
  <sheetViews>
    <sheetView zoomScaleNormal="100" workbookViewId="0">
      <selection activeCell="B1" sqref="B1"/>
    </sheetView>
  </sheetViews>
  <sheetFormatPr defaultRowHeight="13.5"/>
  <cols>
    <col min="1" max="2" width="4.625" style="2" customWidth="1"/>
    <col min="3" max="3" width="10.875" style="2" customWidth="1"/>
    <col min="4" max="15" width="8.625" style="2" customWidth="1"/>
    <col min="16" max="16384" width="9" style="2"/>
  </cols>
  <sheetData>
    <row r="1" spans="1:16" ht="24" customHeight="1">
      <c r="A1" s="1067">
        <v>3</v>
      </c>
    </row>
    <row r="2" spans="1:16" ht="24" customHeight="1" thickBot="1">
      <c r="A2" s="1067"/>
      <c r="C2" s="2" t="s">
        <v>188</v>
      </c>
    </row>
    <row r="3" spans="1:16" ht="24" customHeight="1">
      <c r="A3" s="1067"/>
      <c r="C3" s="1076" t="s">
        <v>185</v>
      </c>
      <c r="D3" s="1077"/>
      <c r="E3" s="1078" t="s">
        <v>189</v>
      </c>
      <c r="F3" s="1079"/>
      <c r="G3" s="1079"/>
      <c r="H3" s="1079"/>
    </row>
    <row r="4" spans="1:16" ht="24" customHeight="1">
      <c r="A4" s="1067"/>
      <c r="C4" s="1020"/>
      <c r="D4" s="1021"/>
      <c r="E4" s="1069" t="s">
        <v>190</v>
      </c>
      <c r="F4" s="1070"/>
      <c r="G4" s="1069" t="s">
        <v>191</v>
      </c>
      <c r="H4" s="1071"/>
    </row>
    <row r="5" spans="1:16" ht="24" customHeight="1">
      <c r="A5" s="1067"/>
      <c r="C5" s="1048" t="s">
        <v>1934</v>
      </c>
      <c r="D5" s="1049"/>
      <c r="E5" s="1072">
        <v>1186.5</v>
      </c>
      <c r="F5" s="1073"/>
      <c r="G5" s="1074" t="s">
        <v>192</v>
      </c>
      <c r="H5" s="1075"/>
    </row>
    <row r="6" spans="1:16" ht="24" customHeight="1">
      <c r="A6" s="1067"/>
      <c r="C6" s="1034" t="s">
        <v>166</v>
      </c>
      <c r="D6" s="1038"/>
      <c r="E6" s="1059">
        <v>1640</v>
      </c>
      <c r="F6" s="1060"/>
      <c r="G6" s="1063" t="s">
        <v>193</v>
      </c>
      <c r="H6" s="1064"/>
    </row>
    <row r="7" spans="1:16" ht="24" customHeight="1">
      <c r="A7" s="1067"/>
      <c r="C7" s="1034" t="s">
        <v>2021</v>
      </c>
      <c r="D7" s="1038"/>
      <c r="E7" s="1059">
        <v>1147.5</v>
      </c>
      <c r="F7" s="1060"/>
      <c r="G7" s="1063" t="s">
        <v>1883</v>
      </c>
      <c r="H7" s="1064"/>
    </row>
    <row r="8" spans="1:16" ht="24" customHeight="1">
      <c r="A8" s="1067"/>
      <c r="C8" s="1034" t="s">
        <v>1882</v>
      </c>
      <c r="D8" s="1038"/>
      <c r="E8" s="1059">
        <v>1187.5</v>
      </c>
      <c r="F8" s="1060"/>
      <c r="G8" s="1063" t="s">
        <v>1937</v>
      </c>
      <c r="H8" s="1064"/>
    </row>
    <row r="9" spans="1:16" ht="24" customHeight="1" thickBot="1">
      <c r="A9" s="1067"/>
      <c r="C9" s="1042" t="s">
        <v>1936</v>
      </c>
      <c r="D9" s="1058"/>
      <c r="E9" s="1061">
        <v>1445.5</v>
      </c>
      <c r="F9" s="1062"/>
      <c r="G9" s="1065">
        <v>92.5</v>
      </c>
      <c r="H9" s="1066"/>
    </row>
    <row r="10" spans="1:16" ht="24" customHeight="1">
      <c r="A10" s="1067"/>
      <c r="F10" s="1012" t="s">
        <v>2020</v>
      </c>
      <c r="G10" s="1012"/>
      <c r="H10" s="1012"/>
      <c r="I10" s="871"/>
      <c r="J10" s="871"/>
      <c r="K10" s="871"/>
      <c r="L10" s="871"/>
    </row>
    <row r="11" spans="1:16" ht="38.25" customHeight="1">
      <c r="A11" s="1067"/>
    </row>
    <row r="12" spans="1:16" ht="24" customHeight="1" thickBot="1">
      <c r="A12" s="1067"/>
      <c r="C12" s="2" t="s">
        <v>196</v>
      </c>
      <c r="N12" s="1042" t="s">
        <v>197</v>
      </c>
      <c r="O12" s="1042"/>
    </row>
    <row r="13" spans="1:16" ht="24" customHeight="1">
      <c r="A13" s="1067"/>
      <c r="C13" s="70" t="s">
        <v>198</v>
      </c>
      <c r="D13" s="71" t="s">
        <v>199</v>
      </c>
      <c r="E13" s="71" t="s">
        <v>200</v>
      </c>
      <c r="F13" s="71" t="s">
        <v>201</v>
      </c>
      <c r="G13" s="71" t="s">
        <v>202</v>
      </c>
      <c r="H13" s="71" t="s">
        <v>203</v>
      </c>
      <c r="I13" s="71" t="s">
        <v>204</v>
      </c>
      <c r="J13" s="71" t="s">
        <v>205</v>
      </c>
      <c r="K13" s="71" t="s">
        <v>206</v>
      </c>
      <c r="L13" s="71" t="s">
        <v>207</v>
      </c>
      <c r="M13" s="71" t="s">
        <v>208</v>
      </c>
      <c r="N13" s="71" t="s">
        <v>209</v>
      </c>
      <c r="O13" s="72" t="s">
        <v>210</v>
      </c>
    </row>
    <row r="14" spans="1:16" ht="24" customHeight="1">
      <c r="A14" s="1067"/>
      <c r="C14" s="48" t="s">
        <v>717</v>
      </c>
      <c r="D14" s="73">
        <v>32.5</v>
      </c>
      <c r="E14" s="74">
        <v>35.5</v>
      </c>
      <c r="F14" s="74">
        <v>41</v>
      </c>
      <c r="G14" s="74">
        <v>58</v>
      </c>
      <c r="H14" s="74">
        <v>88</v>
      </c>
      <c r="I14" s="74">
        <v>130.5</v>
      </c>
      <c r="J14" s="74">
        <v>70.5</v>
      </c>
      <c r="K14" s="74">
        <v>82.5</v>
      </c>
      <c r="L14" s="74">
        <v>98</v>
      </c>
      <c r="M14" s="74">
        <v>474.5</v>
      </c>
      <c r="N14" s="74">
        <v>43.5</v>
      </c>
      <c r="O14" s="74">
        <v>32</v>
      </c>
      <c r="P14" s="75"/>
    </row>
    <row r="15" spans="1:16" ht="24" customHeight="1">
      <c r="A15" s="1067"/>
      <c r="C15" s="48" t="s">
        <v>166</v>
      </c>
      <c r="D15" s="73">
        <v>56.5</v>
      </c>
      <c r="E15" s="74">
        <v>32</v>
      </c>
      <c r="F15" s="74">
        <v>131</v>
      </c>
      <c r="G15" s="74">
        <v>116.5</v>
      </c>
      <c r="H15" s="74">
        <v>250</v>
      </c>
      <c r="I15" s="74">
        <v>184</v>
      </c>
      <c r="J15" s="74">
        <v>369</v>
      </c>
      <c r="K15" s="74">
        <v>45.5</v>
      </c>
      <c r="L15" s="74">
        <v>347</v>
      </c>
      <c r="M15" s="74">
        <v>30</v>
      </c>
      <c r="N15" s="74">
        <v>21</v>
      </c>
      <c r="O15" s="74">
        <v>57.5</v>
      </c>
      <c r="P15" s="75"/>
    </row>
    <row r="16" spans="1:16" ht="24" customHeight="1">
      <c r="A16" s="1067"/>
      <c r="C16" s="48" t="s">
        <v>211</v>
      </c>
      <c r="D16" s="73">
        <v>21.5</v>
      </c>
      <c r="E16" s="74">
        <v>55</v>
      </c>
      <c r="F16" s="74">
        <v>66</v>
      </c>
      <c r="G16" s="74">
        <v>54.5</v>
      </c>
      <c r="H16" s="74">
        <v>80.5</v>
      </c>
      <c r="I16" s="74">
        <v>114</v>
      </c>
      <c r="J16" s="74">
        <v>248.5</v>
      </c>
      <c r="K16" s="74">
        <v>245</v>
      </c>
      <c r="L16" s="74">
        <v>34</v>
      </c>
      <c r="M16" s="74">
        <v>173.5</v>
      </c>
      <c r="N16" s="74">
        <v>8</v>
      </c>
      <c r="O16" s="74">
        <v>47</v>
      </c>
      <c r="P16" s="75"/>
    </row>
    <row r="17" spans="1:16" ht="24" customHeight="1">
      <c r="A17" s="1067"/>
      <c r="C17" s="48" t="s">
        <v>1884</v>
      </c>
      <c r="D17" s="73">
        <v>44</v>
      </c>
      <c r="E17" s="74">
        <v>61</v>
      </c>
      <c r="F17" s="74">
        <v>68.5</v>
      </c>
      <c r="G17" s="74">
        <v>82.5</v>
      </c>
      <c r="H17" s="74">
        <v>76.5</v>
      </c>
      <c r="I17" s="74">
        <v>126.5</v>
      </c>
      <c r="J17" s="74">
        <v>344.5</v>
      </c>
      <c r="K17" s="74">
        <v>17.5</v>
      </c>
      <c r="L17" s="74">
        <v>128.5</v>
      </c>
      <c r="M17" s="74">
        <v>179</v>
      </c>
      <c r="N17" s="74">
        <v>42.5</v>
      </c>
      <c r="O17" s="74">
        <v>16.5</v>
      </c>
      <c r="P17" s="75"/>
    </row>
    <row r="18" spans="1:16" ht="24" customHeight="1" thickBot="1">
      <c r="A18" s="1067"/>
      <c r="C18" s="76" t="s">
        <v>1938</v>
      </c>
      <c r="D18" s="77">
        <v>57</v>
      </c>
      <c r="E18" s="78">
        <v>33.5</v>
      </c>
      <c r="F18" s="78">
        <v>130</v>
      </c>
      <c r="G18" s="78">
        <v>188</v>
      </c>
      <c r="H18" s="78">
        <v>167.5</v>
      </c>
      <c r="I18" s="78">
        <v>93.5</v>
      </c>
      <c r="J18" s="78">
        <v>143</v>
      </c>
      <c r="K18" s="78">
        <v>325</v>
      </c>
      <c r="L18" s="78">
        <v>109</v>
      </c>
      <c r="M18" s="78">
        <v>48</v>
      </c>
      <c r="N18" s="78">
        <v>82.5</v>
      </c>
      <c r="O18" s="78">
        <v>68.5</v>
      </c>
      <c r="P18" s="75"/>
    </row>
    <row r="19" spans="1:16" ht="24" customHeight="1">
      <c r="A19" s="1067"/>
      <c r="L19" s="1034" t="s">
        <v>195</v>
      </c>
      <c r="M19" s="1034"/>
      <c r="N19" s="1034"/>
      <c r="O19" s="1034"/>
    </row>
    <row r="20" spans="1:16">
      <c r="A20" s="1068"/>
    </row>
  </sheetData>
  <sheetProtection sheet="1" objects="1" scenarios="1"/>
  <mergeCells count="23">
    <mergeCell ref="A1:A20"/>
    <mergeCell ref="E4:F4"/>
    <mergeCell ref="G4:H4"/>
    <mergeCell ref="E5:F5"/>
    <mergeCell ref="E6:F6"/>
    <mergeCell ref="E7:F7"/>
    <mergeCell ref="G5:H5"/>
    <mergeCell ref="G6:H6"/>
    <mergeCell ref="G7:H7"/>
    <mergeCell ref="C3:D4"/>
    <mergeCell ref="C5:D5"/>
    <mergeCell ref="C6:D6"/>
    <mergeCell ref="C7:D7"/>
    <mergeCell ref="E3:H3"/>
    <mergeCell ref="N12:O12"/>
    <mergeCell ref="L19:O19"/>
    <mergeCell ref="C8:D8"/>
    <mergeCell ref="C9:D9"/>
    <mergeCell ref="E8:F8"/>
    <mergeCell ref="E9:F9"/>
    <mergeCell ref="G8:H8"/>
    <mergeCell ref="G9:H9"/>
    <mergeCell ref="F10:H10"/>
  </mergeCells>
  <phoneticPr fontId="3"/>
  <pageMargins left="0.39370078740157483" right="0.78740157480314965" top="1.3779527559055118" bottom="0.78740157480314965" header="0.9055118110236221" footer="0.51181102362204722"/>
  <pageSetup paperSize="9" firstPageNumber="3" orientation="landscape" r:id="rId1"/>
  <headerFooter alignWithMargins="0">
    <oddHeader>&amp;C&amp;"ＭＳ 明朝,標準"&amp;20気　　　象</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J18"/>
  <sheetViews>
    <sheetView zoomScaleNormal="100" workbookViewId="0">
      <selection sqref="A1:E1"/>
    </sheetView>
  </sheetViews>
  <sheetFormatPr defaultRowHeight="13.5"/>
  <cols>
    <col min="1" max="1" width="5" style="36" customWidth="1"/>
    <col min="2" max="2" width="6" style="36" customWidth="1"/>
    <col min="3" max="10" width="12.625" style="36" customWidth="1"/>
    <col min="11" max="16384" width="9" style="36"/>
  </cols>
  <sheetData>
    <row r="1" spans="1:10" ht="24.95" customHeight="1" thickBot="1">
      <c r="A1" s="1135">
        <v>39</v>
      </c>
      <c r="C1" s="40" t="s">
        <v>2035</v>
      </c>
      <c r="D1" s="40"/>
      <c r="E1" s="40"/>
      <c r="F1" s="1105" t="s">
        <v>2076</v>
      </c>
      <c r="G1" s="1043"/>
      <c r="H1" s="1043"/>
      <c r="I1" s="1043"/>
    </row>
    <row r="2" spans="1:10" ht="24.95" customHeight="1">
      <c r="A2" s="1135"/>
      <c r="C2" s="374" t="s">
        <v>1202</v>
      </c>
      <c r="D2" s="122" t="s">
        <v>1203</v>
      </c>
      <c r="E2" s="374" t="s">
        <v>1204</v>
      </c>
      <c r="F2" s="122" t="s">
        <v>1205</v>
      </c>
      <c r="G2" s="122" t="s">
        <v>1206</v>
      </c>
      <c r="H2" s="122" t="s">
        <v>1207</v>
      </c>
      <c r="I2" s="374" t="s">
        <v>1208</v>
      </c>
    </row>
    <row r="3" spans="1:10" ht="24.95" customHeight="1" thickBot="1">
      <c r="A3" s="1135"/>
      <c r="C3" s="375">
        <v>1</v>
      </c>
      <c r="D3" s="375">
        <v>3</v>
      </c>
      <c r="E3" s="375">
        <v>8</v>
      </c>
      <c r="F3" s="375">
        <v>12</v>
      </c>
      <c r="G3" s="375">
        <v>4</v>
      </c>
      <c r="H3" s="375">
        <v>3</v>
      </c>
      <c r="I3" s="375" t="s">
        <v>516</v>
      </c>
    </row>
    <row r="4" spans="1:10" ht="24.95" customHeight="1">
      <c r="A4" s="1135"/>
      <c r="G4" s="1106" t="s">
        <v>1209</v>
      </c>
      <c r="H4" s="1183"/>
      <c r="I4" s="1108"/>
    </row>
    <row r="5" spans="1:10" ht="30" customHeight="1">
      <c r="A5" s="1135"/>
    </row>
    <row r="6" spans="1:10" ht="24.95" customHeight="1" thickBot="1">
      <c r="A6" s="1135"/>
      <c r="C6" s="41" t="s">
        <v>1210</v>
      </c>
      <c r="D6" s="41"/>
      <c r="E6" s="41"/>
      <c r="F6" s="41"/>
      <c r="G6" s="41"/>
      <c r="H6" s="1105" t="s">
        <v>1211</v>
      </c>
      <c r="I6" s="1105"/>
      <c r="J6" s="1043"/>
    </row>
    <row r="7" spans="1:10" ht="24.95" customHeight="1">
      <c r="A7" s="1135"/>
      <c r="C7" s="102" t="s">
        <v>185</v>
      </c>
      <c r="D7" s="122" t="s">
        <v>1202</v>
      </c>
      <c r="E7" s="374" t="s">
        <v>1203</v>
      </c>
      <c r="F7" s="122" t="s">
        <v>1204</v>
      </c>
      <c r="G7" s="122" t="s">
        <v>1205</v>
      </c>
      <c r="H7" s="374" t="s">
        <v>1206</v>
      </c>
      <c r="I7" s="122" t="s">
        <v>1207</v>
      </c>
      <c r="J7" s="374" t="s">
        <v>1208</v>
      </c>
    </row>
    <row r="8" spans="1:10" ht="24.95" customHeight="1">
      <c r="A8" s="1135"/>
      <c r="C8" s="376" t="s">
        <v>1939</v>
      </c>
      <c r="D8" s="377">
        <v>977</v>
      </c>
      <c r="E8" s="40">
        <v>2650</v>
      </c>
      <c r="F8" s="40">
        <v>5064</v>
      </c>
      <c r="G8" s="46" t="s">
        <v>177</v>
      </c>
      <c r="H8" s="40">
        <v>921</v>
      </c>
      <c r="I8" s="40">
        <v>586</v>
      </c>
      <c r="J8" s="551" t="s">
        <v>177</v>
      </c>
    </row>
    <row r="9" spans="1:10" ht="24.95" customHeight="1">
      <c r="A9" s="1135"/>
      <c r="C9" s="376" t="s">
        <v>331</v>
      </c>
      <c r="D9" s="88">
        <v>944</v>
      </c>
      <c r="E9" s="40">
        <v>2606</v>
      </c>
      <c r="F9" s="40">
        <v>4805</v>
      </c>
      <c r="G9" s="46" t="s">
        <v>177</v>
      </c>
      <c r="H9" s="40">
        <v>886</v>
      </c>
      <c r="I9" s="40">
        <v>669</v>
      </c>
      <c r="J9" s="46" t="s">
        <v>177</v>
      </c>
    </row>
    <row r="10" spans="1:10" ht="24.95" customHeight="1">
      <c r="A10" s="1135"/>
      <c r="C10" s="376" t="s">
        <v>332</v>
      </c>
      <c r="D10" s="88">
        <v>952</v>
      </c>
      <c r="E10" s="40">
        <v>2537</v>
      </c>
      <c r="F10" s="40">
        <v>4586</v>
      </c>
      <c r="G10" s="46" t="s">
        <v>177</v>
      </c>
      <c r="H10" s="40">
        <v>899</v>
      </c>
      <c r="I10" s="40">
        <v>784</v>
      </c>
      <c r="J10" s="46" t="s">
        <v>177</v>
      </c>
    </row>
    <row r="11" spans="1:10" ht="24.95" customHeight="1">
      <c r="A11" s="1135"/>
      <c r="C11" s="376" t="s">
        <v>181</v>
      </c>
      <c r="D11" s="88">
        <v>952</v>
      </c>
      <c r="E11" s="40">
        <v>2421</v>
      </c>
      <c r="F11" s="40">
        <v>4429</v>
      </c>
      <c r="G11" s="46">
        <v>1245</v>
      </c>
      <c r="H11" s="40">
        <v>551</v>
      </c>
      <c r="I11" s="40">
        <v>788</v>
      </c>
      <c r="J11" s="46" t="s">
        <v>177</v>
      </c>
    </row>
    <row r="12" spans="1:10" ht="24.95" customHeight="1">
      <c r="A12" s="1135"/>
      <c r="C12" s="376" t="s">
        <v>164</v>
      </c>
      <c r="D12" s="88">
        <v>982</v>
      </c>
      <c r="E12" s="40">
        <v>2351</v>
      </c>
      <c r="F12" s="40">
        <v>4227</v>
      </c>
      <c r="G12" s="46">
        <v>1433</v>
      </c>
      <c r="H12" s="40">
        <v>479</v>
      </c>
      <c r="I12" s="40">
        <v>762</v>
      </c>
      <c r="J12" s="46" t="s">
        <v>177</v>
      </c>
    </row>
    <row r="13" spans="1:10" ht="24.95" customHeight="1">
      <c r="A13" s="1135"/>
      <c r="C13" s="376" t="s">
        <v>165</v>
      </c>
      <c r="D13" s="88">
        <v>992</v>
      </c>
      <c r="E13" s="40">
        <v>2270</v>
      </c>
      <c r="F13" s="40">
        <v>4124</v>
      </c>
      <c r="G13" s="46">
        <v>1419</v>
      </c>
      <c r="H13" s="40">
        <v>404</v>
      </c>
      <c r="I13" s="40">
        <v>661</v>
      </c>
      <c r="J13" s="46" t="s">
        <v>177</v>
      </c>
    </row>
    <row r="14" spans="1:10" ht="24.95" customHeight="1">
      <c r="A14" s="1135"/>
      <c r="C14" s="376" t="s">
        <v>166</v>
      </c>
      <c r="D14" s="88">
        <v>945</v>
      </c>
      <c r="E14" s="40">
        <v>2144</v>
      </c>
      <c r="F14" s="40">
        <v>4005</v>
      </c>
      <c r="G14" s="46">
        <v>1587</v>
      </c>
      <c r="H14" s="40">
        <v>300</v>
      </c>
      <c r="I14" s="46">
        <v>662</v>
      </c>
      <c r="J14" s="46" t="s">
        <v>177</v>
      </c>
    </row>
    <row r="15" spans="1:10" ht="24.95" customHeight="1">
      <c r="A15" s="1135"/>
      <c r="C15" s="376" t="s">
        <v>1850</v>
      </c>
      <c r="D15" s="88">
        <v>875</v>
      </c>
      <c r="E15" s="40">
        <v>2018</v>
      </c>
      <c r="F15" s="40">
        <v>3839</v>
      </c>
      <c r="G15" s="46">
        <v>1611</v>
      </c>
      <c r="H15" s="40">
        <v>260</v>
      </c>
      <c r="I15" s="46">
        <v>616</v>
      </c>
      <c r="J15" s="46" t="s">
        <v>177</v>
      </c>
    </row>
    <row r="16" spans="1:10" ht="24.95" customHeight="1">
      <c r="A16" s="1135"/>
      <c r="C16" s="376" t="s">
        <v>1884</v>
      </c>
      <c r="D16" s="88">
        <v>793</v>
      </c>
      <c r="E16" s="40">
        <v>1926</v>
      </c>
      <c r="F16" s="40">
        <v>3711</v>
      </c>
      <c r="G16" s="46">
        <v>1644</v>
      </c>
      <c r="H16" s="40">
        <v>244</v>
      </c>
      <c r="I16" s="46">
        <v>605</v>
      </c>
      <c r="J16" s="46" t="s">
        <v>177</v>
      </c>
    </row>
    <row r="17" spans="1:10" ht="24.95" customHeight="1" thickBot="1">
      <c r="A17" s="1135"/>
      <c r="C17" s="378" t="s">
        <v>1938</v>
      </c>
      <c r="D17" s="96">
        <v>751</v>
      </c>
      <c r="E17" s="41">
        <v>1889</v>
      </c>
      <c r="F17" s="41">
        <v>3585</v>
      </c>
      <c r="G17" s="41">
        <v>1632</v>
      </c>
      <c r="H17" s="41">
        <v>238</v>
      </c>
      <c r="I17" s="50">
        <v>570</v>
      </c>
      <c r="J17" s="50" t="s">
        <v>177</v>
      </c>
    </row>
    <row r="18" spans="1:10" ht="24.95" customHeight="1">
      <c r="A18" s="1135"/>
      <c r="C18" s="36" t="s">
        <v>1212</v>
      </c>
      <c r="H18" s="1106" t="s">
        <v>1209</v>
      </c>
      <c r="I18" s="1183"/>
      <c r="J18" s="1108"/>
    </row>
  </sheetData>
  <mergeCells count="5">
    <mergeCell ref="A1:A18"/>
    <mergeCell ref="F1:I1"/>
    <mergeCell ref="G4:I4"/>
    <mergeCell ref="H6:J6"/>
    <mergeCell ref="H18:J18"/>
  </mergeCells>
  <phoneticPr fontId="3"/>
  <pageMargins left="0.39370078740157483" right="0.39370078740157483" top="1.3779527559055118" bottom="0.39370078740157483" header="0.9055118110236221" footer="0.51181102362204722"/>
  <pageSetup paperSize="9" firstPageNumber="39" fitToWidth="0" fitToHeight="0" orientation="landscape" horizontalDpi="1200" verticalDpi="1200" r:id="rId1"/>
  <headerFooter alignWithMargins="0">
    <oddHeader>&amp;C&amp;"ＭＳ 明朝,標準"&amp;20教　　　育</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AA31"/>
  <sheetViews>
    <sheetView zoomScaleNormal="100" workbookViewId="0">
      <selection sqref="A1:E1"/>
    </sheetView>
  </sheetViews>
  <sheetFormatPr defaultRowHeight="13.5"/>
  <cols>
    <col min="1" max="1" width="10.625" style="36" customWidth="1"/>
    <col min="2" max="2" width="10.375" style="36" customWidth="1"/>
    <col min="3" max="25" width="6.625" style="36" customWidth="1"/>
    <col min="26" max="27" width="8.625" style="36" customWidth="1"/>
    <col min="28" max="16384" width="9" style="36"/>
  </cols>
  <sheetData>
    <row r="1" spans="1:22" ht="21" customHeight="1" thickBot="1">
      <c r="A1" s="1135">
        <v>40</v>
      </c>
      <c r="B1" s="41" t="s">
        <v>1213</v>
      </c>
      <c r="C1" s="41"/>
      <c r="D1" s="41"/>
      <c r="E1" s="41"/>
      <c r="F1" s="41"/>
      <c r="G1" s="41"/>
      <c r="H1" s="41"/>
      <c r="I1" s="41"/>
      <c r="J1" s="41"/>
      <c r="K1" s="41"/>
      <c r="L1" s="41"/>
      <c r="M1" s="41"/>
      <c r="N1" s="41"/>
      <c r="O1" s="41"/>
      <c r="P1" s="41"/>
      <c r="Q1" s="41"/>
      <c r="R1" s="41"/>
      <c r="S1" s="1105" t="s">
        <v>1211</v>
      </c>
      <c r="T1" s="1043"/>
      <c r="U1" s="1043"/>
      <c r="V1" s="1043"/>
    </row>
    <row r="2" spans="1:22" ht="21.95" customHeight="1">
      <c r="A2" s="1135"/>
      <c r="B2" s="1124" t="s">
        <v>1214</v>
      </c>
      <c r="C2" s="1123" t="s">
        <v>1215</v>
      </c>
      <c r="D2" s="1138" t="s">
        <v>1216</v>
      </c>
      <c r="E2" s="1046" t="s">
        <v>1217</v>
      </c>
      <c r="F2" s="1102"/>
      <c r="G2" s="1102"/>
      <c r="H2" s="1102"/>
      <c r="I2" s="1102"/>
      <c r="J2" s="1102"/>
      <c r="K2" s="1102"/>
      <c r="L2" s="1102"/>
      <c r="M2" s="1102"/>
      <c r="N2" s="1102"/>
      <c r="O2" s="1102"/>
      <c r="P2" s="1102"/>
      <c r="Q2" s="1257" t="s">
        <v>1218</v>
      </c>
      <c r="R2" s="1077"/>
      <c r="S2" s="1257" t="s">
        <v>1219</v>
      </c>
      <c r="T2" s="1077"/>
      <c r="U2" s="1125" t="s">
        <v>1220</v>
      </c>
      <c r="V2" s="1018"/>
    </row>
    <row r="3" spans="1:22" ht="21.95" customHeight="1">
      <c r="A3" s="1135"/>
      <c r="B3" s="1019"/>
      <c r="C3" s="1125"/>
      <c r="D3" s="1210"/>
      <c r="E3" s="1121" t="s">
        <v>344</v>
      </c>
      <c r="F3" s="1131"/>
      <c r="G3" s="1122"/>
      <c r="H3" s="1131" t="s">
        <v>1221</v>
      </c>
      <c r="I3" s="1131"/>
      <c r="J3" s="1131"/>
      <c r="K3" s="1121" t="s">
        <v>1222</v>
      </c>
      <c r="L3" s="1131"/>
      <c r="M3" s="1122"/>
      <c r="N3" s="1131" t="s">
        <v>1223</v>
      </c>
      <c r="O3" s="1131"/>
      <c r="P3" s="1131"/>
      <c r="Q3" s="88"/>
      <c r="R3" s="155"/>
      <c r="S3" s="88"/>
      <c r="T3" s="155"/>
    </row>
    <row r="4" spans="1:22" ht="21.95" customHeight="1">
      <c r="A4" s="1135"/>
      <c r="B4" s="1021"/>
      <c r="C4" s="1126"/>
      <c r="D4" s="1211"/>
      <c r="E4" s="92" t="s">
        <v>158</v>
      </c>
      <c r="F4" s="91" t="s">
        <v>218</v>
      </c>
      <c r="G4" s="92" t="s">
        <v>219</v>
      </c>
      <c r="H4" s="91" t="s">
        <v>158</v>
      </c>
      <c r="I4" s="92" t="s">
        <v>218</v>
      </c>
      <c r="J4" s="91" t="s">
        <v>219</v>
      </c>
      <c r="K4" s="92" t="s">
        <v>158</v>
      </c>
      <c r="L4" s="91" t="s">
        <v>218</v>
      </c>
      <c r="M4" s="92" t="s">
        <v>219</v>
      </c>
      <c r="N4" s="91" t="s">
        <v>158</v>
      </c>
      <c r="O4" s="92" t="s">
        <v>218</v>
      </c>
      <c r="P4" s="91" t="s">
        <v>219</v>
      </c>
      <c r="Q4" s="1083" t="s">
        <v>1224</v>
      </c>
      <c r="R4" s="1021"/>
      <c r="S4" s="1083" t="s">
        <v>1224</v>
      </c>
      <c r="T4" s="1021"/>
      <c r="U4" s="1083" t="s">
        <v>1225</v>
      </c>
      <c r="V4" s="1020"/>
    </row>
    <row r="5" spans="1:22" ht="21.95" customHeight="1">
      <c r="A5" s="1135"/>
      <c r="B5" s="379" t="s">
        <v>1939</v>
      </c>
      <c r="C5" s="676">
        <v>8</v>
      </c>
      <c r="D5" s="673">
        <v>44</v>
      </c>
      <c r="E5" s="682">
        <v>921</v>
      </c>
      <c r="F5" s="682">
        <v>457</v>
      </c>
      <c r="G5" s="682">
        <v>464</v>
      </c>
      <c r="H5" s="682">
        <f>IF(SUM(I5:J5)=0,"",SUM(I5:J5))</f>
        <v>260</v>
      </c>
      <c r="I5" s="280">
        <v>133</v>
      </c>
      <c r="J5" s="673">
        <v>127</v>
      </c>
      <c r="K5" s="682">
        <f t="shared" ref="K5:K12" si="0">IF(SUM(L5:M5)=0,"",SUM(L5:M5))</f>
        <v>313</v>
      </c>
      <c r="L5" s="280">
        <v>154</v>
      </c>
      <c r="M5" s="280">
        <v>159</v>
      </c>
      <c r="N5" s="682">
        <f t="shared" ref="N5:N12" si="1">IF(SUM(O5:P5)=0,"",SUM(O5:P5))</f>
        <v>348</v>
      </c>
      <c r="O5" s="280">
        <v>170</v>
      </c>
      <c r="P5" s="673">
        <v>178</v>
      </c>
      <c r="Q5" s="673"/>
      <c r="R5" s="673">
        <v>64</v>
      </c>
      <c r="S5" s="673"/>
      <c r="T5" s="673">
        <v>3</v>
      </c>
      <c r="U5" s="673"/>
      <c r="V5" s="700">
        <f t="shared" ref="V5:V14" si="2">IF(D5=0,"",ROUND(E5/D5,1))</f>
        <v>20.9</v>
      </c>
    </row>
    <row r="6" spans="1:22" ht="21.95" customHeight="1">
      <c r="A6" s="1135"/>
      <c r="B6" s="379" t="s">
        <v>331</v>
      </c>
      <c r="C6" s="676">
        <v>8</v>
      </c>
      <c r="D6" s="673">
        <v>44</v>
      </c>
      <c r="E6" s="682">
        <v>886</v>
      </c>
      <c r="F6" s="682">
        <v>459</v>
      </c>
      <c r="G6" s="682">
        <v>427</v>
      </c>
      <c r="H6" s="682">
        <f t="shared" ref="H6:H12" si="3">IF(SUM(I6:J6)=0,"",SUM(I6:J6))</f>
        <v>260</v>
      </c>
      <c r="I6" s="280">
        <v>142</v>
      </c>
      <c r="J6" s="673">
        <v>118</v>
      </c>
      <c r="K6" s="682">
        <f t="shared" si="0"/>
        <v>311</v>
      </c>
      <c r="L6" s="280">
        <v>164</v>
      </c>
      <c r="M6" s="280">
        <v>147</v>
      </c>
      <c r="N6" s="682">
        <f t="shared" si="1"/>
        <v>315</v>
      </c>
      <c r="O6" s="280">
        <v>153</v>
      </c>
      <c r="P6" s="673">
        <v>162</v>
      </c>
      <c r="Q6" s="673"/>
      <c r="R6" s="673">
        <v>67</v>
      </c>
      <c r="S6" s="673"/>
      <c r="T6" s="673">
        <v>3</v>
      </c>
      <c r="U6" s="673"/>
      <c r="V6" s="700">
        <f t="shared" si="2"/>
        <v>20.100000000000001</v>
      </c>
    </row>
    <row r="7" spans="1:22" ht="21.95" customHeight="1">
      <c r="A7" s="1135"/>
      <c r="B7" s="379" t="s">
        <v>332</v>
      </c>
      <c r="C7" s="676">
        <v>8</v>
      </c>
      <c r="D7" s="673">
        <v>42</v>
      </c>
      <c r="E7" s="682">
        <v>899</v>
      </c>
      <c r="F7" s="682">
        <v>455</v>
      </c>
      <c r="G7" s="682">
        <v>444</v>
      </c>
      <c r="H7" s="682">
        <f t="shared" si="3"/>
        <v>273</v>
      </c>
      <c r="I7" s="280">
        <v>126</v>
      </c>
      <c r="J7" s="673">
        <v>147</v>
      </c>
      <c r="K7" s="682">
        <f t="shared" si="0"/>
        <v>302</v>
      </c>
      <c r="L7" s="280">
        <v>161</v>
      </c>
      <c r="M7" s="280">
        <v>141</v>
      </c>
      <c r="N7" s="682">
        <f t="shared" si="1"/>
        <v>324</v>
      </c>
      <c r="O7" s="280">
        <v>168</v>
      </c>
      <c r="P7" s="673">
        <v>156</v>
      </c>
      <c r="Q7" s="673"/>
      <c r="R7" s="673">
        <v>58</v>
      </c>
      <c r="S7" s="673"/>
      <c r="T7" s="673">
        <v>3</v>
      </c>
      <c r="U7" s="673"/>
      <c r="V7" s="700">
        <f t="shared" si="2"/>
        <v>21.4</v>
      </c>
    </row>
    <row r="8" spans="1:22" ht="21.95" customHeight="1">
      <c r="A8" s="1135"/>
      <c r="B8" s="379" t="s">
        <v>181</v>
      </c>
      <c r="C8" s="676">
        <v>6</v>
      </c>
      <c r="D8" s="673">
        <v>29</v>
      </c>
      <c r="E8" s="682">
        <v>551</v>
      </c>
      <c r="F8" s="682">
        <v>272</v>
      </c>
      <c r="G8" s="682">
        <v>279</v>
      </c>
      <c r="H8" s="682">
        <f t="shared" si="3"/>
        <v>151</v>
      </c>
      <c r="I8" s="280">
        <v>72</v>
      </c>
      <c r="J8" s="673">
        <v>79</v>
      </c>
      <c r="K8" s="682">
        <f t="shared" si="0"/>
        <v>193</v>
      </c>
      <c r="L8" s="280">
        <v>92</v>
      </c>
      <c r="M8" s="280">
        <v>101</v>
      </c>
      <c r="N8" s="682">
        <f t="shared" si="1"/>
        <v>207</v>
      </c>
      <c r="O8" s="280">
        <v>108</v>
      </c>
      <c r="P8" s="673">
        <v>99</v>
      </c>
      <c r="Q8" s="673"/>
      <c r="R8" s="673">
        <v>49</v>
      </c>
      <c r="S8" s="673"/>
      <c r="T8" s="673">
        <v>3</v>
      </c>
      <c r="U8" s="673"/>
      <c r="V8" s="700">
        <f t="shared" si="2"/>
        <v>19</v>
      </c>
    </row>
    <row r="9" spans="1:22" ht="21.95" customHeight="1">
      <c r="A9" s="1135"/>
      <c r="B9" s="376" t="s">
        <v>164</v>
      </c>
      <c r="C9" s="673">
        <v>6</v>
      </c>
      <c r="D9" s="673">
        <v>23</v>
      </c>
      <c r="E9" s="682">
        <v>479</v>
      </c>
      <c r="F9" s="682">
        <v>227</v>
      </c>
      <c r="G9" s="682">
        <v>252</v>
      </c>
      <c r="H9" s="682">
        <f t="shared" si="3"/>
        <v>127</v>
      </c>
      <c r="I9" s="280">
        <v>61</v>
      </c>
      <c r="J9" s="673">
        <v>66</v>
      </c>
      <c r="K9" s="682">
        <f t="shared" si="0"/>
        <v>163</v>
      </c>
      <c r="L9" s="280">
        <v>78</v>
      </c>
      <c r="M9" s="280">
        <v>85</v>
      </c>
      <c r="N9" s="682">
        <f t="shared" si="1"/>
        <v>189</v>
      </c>
      <c r="O9" s="280">
        <v>88</v>
      </c>
      <c r="P9" s="673">
        <v>101</v>
      </c>
      <c r="Q9" s="673"/>
      <c r="R9" s="673">
        <v>43</v>
      </c>
      <c r="S9" s="673"/>
      <c r="T9" s="673">
        <v>3</v>
      </c>
      <c r="U9" s="673"/>
      <c r="V9" s="700">
        <f t="shared" si="2"/>
        <v>20.8</v>
      </c>
    </row>
    <row r="10" spans="1:22" ht="21.95" customHeight="1">
      <c r="A10" s="1135"/>
      <c r="B10" s="379" t="s">
        <v>165</v>
      </c>
      <c r="C10" s="673">
        <v>6</v>
      </c>
      <c r="D10" s="673">
        <v>20</v>
      </c>
      <c r="E10" s="682">
        <v>404</v>
      </c>
      <c r="F10" s="682">
        <v>204</v>
      </c>
      <c r="G10" s="682">
        <v>200</v>
      </c>
      <c r="H10" s="682">
        <f t="shared" si="3"/>
        <v>96</v>
      </c>
      <c r="I10" s="280">
        <v>52</v>
      </c>
      <c r="J10" s="673">
        <v>44</v>
      </c>
      <c r="K10" s="682">
        <f t="shared" si="0"/>
        <v>143</v>
      </c>
      <c r="L10" s="280">
        <v>74</v>
      </c>
      <c r="M10" s="280">
        <v>69</v>
      </c>
      <c r="N10" s="682">
        <f t="shared" si="1"/>
        <v>165</v>
      </c>
      <c r="O10" s="280">
        <v>78</v>
      </c>
      <c r="P10" s="673">
        <v>87</v>
      </c>
      <c r="Q10" s="673"/>
      <c r="R10" s="673">
        <v>39</v>
      </c>
      <c r="S10" s="673"/>
      <c r="T10" s="673">
        <v>3</v>
      </c>
      <c r="U10" s="673"/>
      <c r="V10" s="700">
        <f t="shared" si="2"/>
        <v>20.2</v>
      </c>
    </row>
    <row r="11" spans="1:22" ht="21.95" customHeight="1">
      <c r="A11" s="1135"/>
      <c r="B11" s="379" t="s">
        <v>166</v>
      </c>
      <c r="C11" s="673">
        <v>5</v>
      </c>
      <c r="D11" s="673">
        <v>15</v>
      </c>
      <c r="E11" s="682">
        <v>300</v>
      </c>
      <c r="F11" s="682">
        <v>165</v>
      </c>
      <c r="G11" s="682">
        <v>135</v>
      </c>
      <c r="H11" s="682">
        <f t="shared" si="3"/>
        <v>74</v>
      </c>
      <c r="I11" s="280">
        <v>42</v>
      </c>
      <c r="J11" s="673">
        <v>32</v>
      </c>
      <c r="K11" s="682">
        <f t="shared" si="0"/>
        <v>106</v>
      </c>
      <c r="L11" s="280">
        <v>62</v>
      </c>
      <c r="M11" s="280">
        <v>44</v>
      </c>
      <c r="N11" s="682">
        <f t="shared" si="1"/>
        <v>120</v>
      </c>
      <c r="O11" s="280">
        <v>61</v>
      </c>
      <c r="P11" s="673">
        <v>59</v>
      </c>
      <c r="Q11" s="673"/>
      <c r="R11" s="673">
        <v>20</v>
      </c>
      <c r="S11" s="673"/>
      <c r="T11" s="673">
        <v>3</v>
      </c>
      <c r="U11" s="673"/>
      <c r="V11" s="700">
        <f t="shared" si="2"/>
        <v>20</v>
      </c>
    </row>
    <row r="12" spans="1:22" ht="21.95" customHeight="1">
      <c r="A12" s="1135"/>
      <c r="B12" s="379" t="s">
        <v>1850</v>
      </c>
      <c r="C12" s="676">
        <v>4</v>
      </c>
      <c r="D12" s="673">
        <v>13</v>
      </c>
      <c r="E12" s="682">
        <v>260</v>
      </c>
      <c r="F12" s="682">
        <v>137</v>
      </c>
      <c r="G12" s="682">
        <v>123</v>
      </c>
      <c r="H12" s="682">
        <f t="shared" si="3"/>
        <v>77</v>
      </c>
      <c r="I12" s="280">
        <v>37</v>
      </c>
      <c r="J12" s="673">
        <v>40</v>
      </c>
      <c r="K12" s="682">
        <f t="shared" si="0"/>
        <v>80</v>
      </c>
      <c r="L12" s="280">
        <v>41</v>
      </c>
      <c r="M12" s="280">
        <v>39</v>
      </c>
      <c r="N12" s="682">
        <f t="shared" si="1"/>
        <v>103</v>
      </c>
      <c r="O12" s="280">
        <v>59</v>
      </c>
      <c r="P12" s="673">
        <v>44</v>
      </c>
      <c r="Q12" s="673"/>
      <c r="R12" s="673">
        <v>24</v>
      </c>
      <c r="S12" s="673"/>
      <c r="T12" s="673">
        <v>2</v>
      </c>
      <c r="U12" s="673"/>
      <c r="V12" s="700">
        <f t="shared" si="2"/>
        <v>20</v>
      </c>
    </row>
    <row r="13" spans="1:22" ht="21.95" customHeight="1">
      <c r="A13" s="1135"/>
      <c r="B13" s="379" t="s">
        <v>1884</v>
      </c>
      <c r="C13" s="676">
        <v>4</v>
      </c>
      <c r="D13" s="673">
        <v>12</v>
      </c>
      <c r="E13" s="682">
        <f>IF(SUM(F13:G13)=0,"",SUM(F13:G13))</f>
        <v>244</v>
      </c>
      <c r="F13" s="682">
        <f>IF(SUM(I13,L13,O13)=0,"",SUM(I13,L13,O13))</f>
        <v>127</v>
      </c>
      <c r="G13" s="682">
        <f>IF(SUM(J13,M13,P13)=0,"",SUM(J13,M13,P13))</f>
        <v>117</v>
      </c>
      <c r="H13" s="682">
        <f>IF(SUM(I13:J13)=0,"",SUM(I13:J13))</f>
        <v>77</v>
      </c>
      <c r="I13" s="280">
        <v>46</v>
      </c>
      <c r="J13" s="673">
        <v>31</v>
      </c>
      <c r="K13" s="682">
        <f>IF(SUM(L13:M13)=0,"",SUM(L13:M13))</f>
        <v>82</v>
      </c>
      <c r="L13" s="280">
        <v>38</v>
      </c>
      <c r="M13" s="280">
        <v>44</v>
      </c>
      <c r="N13" s="682">
        <f>IF(SUM(O13:P13)=0,"",SUM(O13:P13))</f>
        <v>85</v>
      </c>
      <c r="O13" s="280">
        <v>43</v>
      </c>
      <c r="P13" s="673">
        <v>42</v>
      </c>
      <c r="Q13" s="673"/>
      <c r="R13" s="673">
        <v>20</v>
      </c>
      <c r="S13" s="673"/>
      <c r="T13" s="673">
        <v>3</v>
      </c>
      <c r="U13" s="673"/>
      <c r="V13" s="700">
        <f t="shared" si="2"/>
        <v>20.3</v>
      </c>
    </row>
    <row r="14" spans="1:22" ht="21.95" customHeight="1" thickBot="1">
      <c r="A14" s="1135"/>
      <c r="B14" s="380" t="s">
        <v>1938</v>
      </c>
      <c r="C14" s="686">
        <v>4</v>
      </c>
      <c r="D14" s="679">
        <v>12</v>
      </c>
      <c r="E14" s="680">
        <f>IF(SUM(F14:G14)=0,"",SUM(F14:G14))</f>
        <v>238</v>
      </c>
      <c r="F14" s="680">
        <f>IF(SUM(I14,L14,O14)=0,"",SUM(I14,L14,O14))</f>
        <v>124</v>
      </c>
      <c r="G14" s="680">
        <f>IF(SUM(J14,M14,P14)=0,"",SUM(J14,M14,P14))</f>
        <v>114</v>
      </c>
      <c r="H14" s="680">
        <f>IF(SUM(I14:J14)=0,"",SUM(I14:J14))</f>
        <v>71</v>
      </c>
      <c r="I14" s="334">
        <v>34</v>
      </c>
      <c r="J14" s="679">
        <v>37</v>
      </c>
      <c r="K14" s="680">
        <f>IF(SUM(L14:M14)=0,"",SUM(L14:M14))</f>
        <v>84</v>
      </c>
      <c r="L14" s="334">
        <v>51</v>
      </c>
      <c r="M14" s="334">
        <v>33</v>
      </c>
      <c r="N14" s="680">
        <f>IF(SUM(O14:P14)=0,"",SUM(O14:P14))</f>
        <v>83</v>
      </c>
      <c r="O14" s="334">
        <v>39</v>
      </c>
      <c r="P14" s="679">
        <v>44</v>
      </c>
      <c r="Q14" s="679"/>
      <c r="R14" s="679">
        <v>24</v>
      </c>
      <c r="S14" s="679"/>
      <c r="T14" s="679">
        <v>3</v>
      </c>
      <c r="U14" s="679"/>
      <c r="V14" s="701">
        <f t="shared" si="2"/>
        <v>19.8</v>
      </c>
    </row>
    <row r="15" spans="1:22" ht="21" customHeight="1">
      <c r="A15" s="1135"/>
      <c r="S15" s="1033" t="s">
        <v>1209</v>
      </c>
      <c r="T15" s="1034"/>
      <c r="U15" s="1034"/>
      <c r="V15" s="1034"/>
    </row>
    <row r="16" spans="1:22" ht="16.5" customHeight="1">
      <c r="A16" s="1135"/>
    </row>
    <row r="17" spans="1:27" ht="21" customHeight="1" thickBot="1">
      <c r="A17" s="1135"/>
      <c r="B17" s="36" t="s">
        <v>1226</v>
      </c>
      <c r="C17" s="41"/>
      <c r="D17" s="41"/>
      <c r="E17" s="41"/>
      <c r="F17" s="41"/>
      <c r="G17" s="41"/>
      <c r="H17" s="41"/>
      <c r="I17" s="41"/>
      <c r="J17" s="41"/>
      <c r="K17" s="41"/>
      <c r="L17" s="41"/>
      <c r="M17" s="41"/>
      <c r="N17" s="41"/>
      <c r="O17" s="41"/>
      <c r="P17" s="41"/>
      <c r="Q17" s="41"/>
      <c r="R17" s="41"/>
      <c r="S17" s="41"/>
      <c r="T17" s="41"/>
      <c r="U17" s="41"/>
      <c r="V17" s="41"/>
      <c r="W17" s="41"/>
      <c r="X17" s="41"/>
      <c r="Y17" s="1105" t="s">
        <v>1211</v>
      </c>
      <c r="Z17" s="1042"/>
      <c r="AA17" s="1042"/>
    </row>
    <row r="18" spans="1:27" ht="21.95" customHeight="1">
      <c r="A18" s="1135"/>
      <c r="B18" s="1124" t="s">
        <v>1214</v>
      </c>
      <c r="C18" s="1138" t="s">
        <v>1227</v>
      </c>
      <c r="D18" s="1138" t="s">
        <v>1216</v>
      </c>
      <c r="E18" s="1277" t="s">
        <v>1228</v>
      </c>
      <c r="F18" s="1276"/>
      <c r="G18" s="1276"/>
      <c r="H18" s="1276"/>
      <c r="I18" s="1276"/>
      <c r="J18" s="1276"/>
      <c r="K18" s="1276"/>
      <c r="L18" s="1276"/>
      <c r="M18" s="1276"/>
      <c r="N18" s="1276"/>
      <c r="O18" s="1276"/>
      <c r="P18" s="1276"/>
      <c r="Q18" s="1276"/>
      <c r="R18" s="1276"/>
      <c r="S18" s="1276"/>
      <c r="T18" s="1276"/>
      <c r="U18" s="1276"/>
      <c r="V18" s="1276"/>
      <c r="W18" s="1276"/>
      <c r="X18" s="1276"/>
      <c r="Y18" s="1276"/>
      <c r="Z18" s="381" t="s">
        <v>1218</v>
      </c>
      <c r="AA18" s="382" t="s">
        <v>1219</v>
      </c>
    </row>
    <row r="19" spans="1:27" ht="21.95" customHeight="1">
      <c r="A19" s="1135"/>
      <c r="B19" s="1019"/>
      <c r="C19" s="1104"/>
      <c r="D19" s="1104"/>
      <c r="E19" s="1130" t="s">
        <v>344</v>
      </c>
      <c r="F19" s="1130"/>
      <c r="G19" s="1130"/>
      <c r="H19" s="1131" t="s">
        <v>1229</v>
      </c>
      <c r="I19" s="1131"/>
      <c r="J19" s="1131"/>
      <c r="K19" s="1121" t="s">
        <v>1230</v>
      </c>
      <c r="L19" s="1131"/>
      <c r="M19" s="1122"/>
      <c r="N19" s="1131" t="s">
        <v>1231</v>
      </c>
      <c r="O19" s="1131"/>
      <c r="P19" s="1131"/>
      <c r="Q19" s="1121" t="s">
        <v>1221</v>
      </c>
      <c r="R19" s="1131"/>
      <c r="S19" s="1122"/>
      <c r="T19" s="1121" t="s">
        <v>1222</v>
      </c>
      <c r="U19" s="1131"/>
      <c r="V19" s="1122"/>
      <c r="W19" s="1131" t="s">
        <v>1223</v>
      </c>
      <c r="X19" s="1131"/>
      <c r="Y19" s="1131"/>
      <c r="Z19" s="335"/>
      <c r="AA19" s="341"/>
    </row>
    <row r="20" spans="1:27" ht="21.95" customHeight="1">
      <c r="A20" s="1135"/>
      <c r="B20" s="1021"/>
      <c r="C20" s="1086"/>
      <c r="D20" s="1086"/>
      <c r="E20" s="92" t="s">
        <v>158</v>
      </c>
      <c r="F20" s="92" t="s">
        <v>218</v>
      </c>
      <c r="G20" s="92" t="s">
        <v>219</v>
      </c>
      <c r="H20" s="92" t="s">
        <v>158</v>
      </c>
      <c r="I20" s="92" t="s">
        <v>218</v>
      </c>
      <c r="J20" s="92" t="s">
        <v>219</v>
      </c>
      <c r="K20" s="92" t="s">
        <v>158</v>
      </c>
      <c r="L20" s="92" t="s">
        <v>218</v>
      </c>
      <c r="M20" s="92" t="s">
        <v>219</v>
      </c>
      <c r="N20" s="92" t="s">
        <v>158</v>
      </c>
      <c r="O20" s="92" t="s">
        <v>218</v>
      </c>
      <c r="P20" s="92" t="s">
        <v>219</v>
      </c>
      <c r="Q20" s="92" t="s">
        <v>158</v>
      </c>
      <c r="R20" s="92" t="s">
        <v>218</v>
      </c>
      <c r="S20" s="92" t="s">
        <v>219</v>
      </c>
      <c r="T20" s="92" t="s">
        <v>158</v>
      </c>
      <c r="U20" s="92" t="s">
        <v>218</v>
      </c>
      <c r="V20" s="92" t="s">
        <v>219</v>
      </c>
      <c r="W20" s="92" t="s">
        <v>158</v>
      </c>
      <c r="X20" s="92" t="s">
        <v>218</v>
      </c>
      <c r="Y20" s="324" t="s">
        <v>219</v>
      </c>
      <c r="Z20" s="224" t="s">
        <v>1224</v>
      </c>
      <c r="AA20" s="362" t="s">
        <v>1224</v>
      </c>
    </row>
    <row r="21" spans="1:27" ht="21.95" customHeight="1">
      <c r="A21" s="1135"/>
      <c r="B21" s="379" t="s">
        <v>716</v>
      </c>
      <c r="C21" s="673">
        <v>9</v>
      </c>
      <c r="D21" s="673">
        <v>43</v>
      </c>
      <c r="E21" s="682">
        <f>IF(SUM(F21:G21)=0,"",SUM(F21:G21))</f>
        <v>1245</v>
      </c>
      <c r="F21" s="682">
        <f t="shared" ref="F21:G29" si="4">IF(SUM(I21,L21,O21,R21,U21,X21)=0,"",SUM(I21,L21,O21,R21,U21,X21))</f>
        <v>618</v>
      </c>
      <c r="G21" s="682">
        <f t="shared" si="4"/>
        <v>627</v>
      </c>
      <c r="H21" s="682">
        <f>IF(SUM(I21:J21)=0,"",SUM(I21:J21))</f>
        <v>71</v>
      </c>
      <c r="I21" s="673">
        <v>40</v>
      </c>
      <c r="J21" s="673">
        <v>31</v>
      </c>
      <c r="K21" s="682">
        <f>IF(SUM(L21:M21)=0,"",SUM(L21:M21))</f>
        <v>181</v>
      </c>
      <c r="L21" s="673">
        <v>86</v>
      </c>
      <c r="M21" s="673">
        <v>95</v>
      </c>
      <c r="N21" s="682">
        <f>IF(SUM(O21:P21)=0,"",SUM(O21:P21))</f>
        <v>188</v>
      </c>
      <c r="O21" s="673">
        <v>98</v>
      </c>
      <c r="P21" s="673">
        <v>90</v>
      </c>
      <c r="Q21" s="682">
        <f>IF(SUM(R21:S21)=0,"",SUM(R21:S21))</f>
        <v>318</v>
      </c>
      <c r="R21" s="673">
        <v>154</v>
      </c>
      <c r="S21" s="673">
        <v>164</v>
      </c>
      <c r="T21" s="682">
        <f>IF(SUM(U21:V21)=0,"",SUM(U21:V21))</f>
        <v>258</v>
      </c>
      <c r="U21" s="673">
        <v>119</v>
      </c>
      <c r="V21" s="673">
        <v>139</v>
      </c>
      <c r="W21" s="682">
        <f>IF(SUM(X21:Y21)=0,"",SUM(X21:Y21))</f>
        <v>229</v>
      </c>
      <c r="X21" s="673">
        <v>121</v>
      </c>
      <c r="Y21" s="673">
        <v>108</v>
      </c>
      <c r="Z21" s="40">
        <v>177</v>
      </c>
      <c r="AA21" s="40">
        <v>21</v>
      </c>
    </row>
    <row r="22" spans="1:27" ht="21.95" customHeight="1">
      <c r="A22" s="1135"/>
      <c r="B22" s="379" t="s">
        <v>164</v>
      </c>
      <c r="C22" s="676">
        <v>9</v>
      </c>
      <c r="D22" s="673">
        <v>40</v>
      </c>
      <c r="E22" s="682">
        <f>IF(SUM(F22:G22)=0,"",SUM(F22:G22))</f>
        <v>1433</v>
      </c>
      <c r="F22" s="682">
        <f t="shared" si="4"/>
        <v>732</v>
      </c>
      <c r="G22" s="682">
        <f t="shared" si="4"/>
        <v>701</v>
      </c>
      <c r="H22" s="682">
        <f>IF(SUM(I22:J22)=0,"",SUM(I22:J22))</f>
        <v>66</v>
      </c>
      <c r="I22" s="673">
        <v>38</v>
      </c>
      <c r="J22" s="673">
        <v>28</v>
      </c>
      <c r="K22" s="682">
        <f>IF(SUM(L22:M22)=0,"",SUM(L22:M22))</f>
        <v>190</v>
      </c>
      <c r="L22" s="673">
        <v>107</v>
      </c>
      <c r="M22" s="673">
        <v>83</v>
      </c>
      <c r="N22" s="682">
        <f>IF(SUM(O22:P22)=0,"",SUM(O22:P22))</f>
        <v>201</v>
      </c>
      <c r="O22" s="673">
        <v>102</v>
      </c>
      <c r="P22" s="673">
        <v>99</v>
      </c>
      <c r="Q22" s="682">
        <f>IF(SUM(R22:S22)=0,"",SUM(R22:S22))</f>
        <v>317</v>
      </c>
      <c r="R22" s="673">
        <v>169</v>
      </c>
      <c r="S22" s="673">
        <v>148</v>
      </c>
      <c r="T22" s="682">
        <f>IF(SUM(U22:V22)=0,"",SUM(U22:V22))</f>
        <v>315</v>
      </c>
      <c r="U22" s="673">
        <v>156</v>
      </c>
      <c r="V22" s="673">
        <v>159</v>
      </c>
      <c r="W22" s="682">
        <f>IF(SUM(X22:Y22)=0,"",SUM(X22:Y22))</f>
        <v>344</v>
      </c>
      <c r="X22" s="673">
        <v>160</v>
      </c>
      <c r="Y22" s="673">
        <v>184</v>
      </c>
      <c r="Z22" s="40">
        <v>184</v>
      </c>
      <c r="AA22" s="40">
        <v>26</v>
      </c>
    </row>
    <row r="23" spans="1:27" ht="21.95" customHeight="1">
      <c r="A23" s="1135"/>
      <c r="B23" s="379" t="s">
        <v>165</v>
      </c>
      <c r="C23" s="676">
        <v>9</v>
      </c>
      <c r="D23" s="673">
        <v>30</v>
      </c>
      <c r="E23" s="682">
        <f>IF(SUM(F23:G23)=0,"",SUM(F23:G23))</f>
        <v>1419</v>
      </c>
      <c r="F23" s="682">
        <f t="shared" si="4"/>
        <v>722</v>
      </c>
      <c r="G23" s="682">
        <f t="shared" si="4"/>
        <v>697</v>
      </c>
      <c r="H23" s="682">
        <f>IF(SUM(I23:J23)=0,"",SUM(I23:J23))</f>
        <v>82</v>
      </c>
      <c r="I23" s="673">
        <v>43</v>
      </c>
      <c r="J23" s="673">
        <v>39</v>
      </c>
      <c r="K23" s="682">
        <f>IF(SUM(L23:M23)=0,"",SUM(L23:M23))</f>
        <v>186</v>
      </c>
      <c r="L23" s="673">
        <v>94</v>
      </c>
      <c r="M23" s="673">
        <v>92</v>
      </c>
      <c r="N23" s="682">
        <f>IF(SUM(O23:P23)=0,"",SUM(O23:P23))</f>
        <v>208</v>
      </c>
      <c r="O23" s="673">
        <v>115</v>
      </c>
      <c r="P23" s="673">
        <v>93</v>
      </c>
      <c r="Q23" s="682">
        <f>IF(SUM(R23:S23)=0,"",SUM(R23:S23))</f>
        <v>317</v>
      </c>
      <c r="R23" s="673">
        <v>166</v>
      </c>
      <c r="S23" s="673">
        <v>151</v>
      </c>
      <c r="T23" s="682">
        <f>IF(SUM(U23:V23)=0,"",SUM(U23:V23))</f>
        <v>315</v>
      </c>
      <c r="U23" s="673">
        <v>149</v>
      </c>
      <c r="V23" s="673">
        <v>166</v>
      </c>
      <c r="W23" s="682">
        <f>IF(SUM(X23:Y23)=0,"",SUM(X23:Y23))</f>
        <v>311</v>
      </c>
      <c r="X23" s="673">
        <v>155</v>
      </c>
      <c r="Y23" s="673">
        <v>156</v>
      </c>
      <c r="Z23" s="40">
        <v>187</v>
      </c>
      <c r="AA23" s="40">
        <v>27</v>
      </c>
    </row>
    <row r="24" spans="1:27" ht="21.95" customHeight="1">
      <c r="A24" s="1135"/>
      <c r="B24" s="379" t="s">
        <v>166</v>
      </c>
      <c r="C24" s="673">
        <v>12</v>
      </c>
      <c r="D24" s="673">
        <v>45</v>
      </c>
      <c r="E24" s="682">
        <f t="shared" ref="E24:E30" si="5">IF(SUM(F24:G24)=0,"",SUM(F24:G24))</f>
        <v>1587</v>
      </c>
      <c r="F24" s="682">
        <f t="shared" si="4"/>
        <v>803</v>
      </c>
      <c r="G24" s="682">
        <f t="shared" si="4"/>
        <v>784</v>
      </c>
      <c r="H24" s="682">
        <f t="shared" ref="H24:H30" si="6">IF(SUM(I24:J24)=0,"",SUM(I24:J24))</f>
        <v>86</v>
      </c>
      <c r="I24" s="673">
        <v>43</v>
      </c>
      <c r="J24" s="673">
        <v>43</v>
      </c>
      <c r="K24" s="682">
        <f t="shared" ref="K24:K30" si="7">IF(SUM(L24:M24)=0,"",SUM(L24:M24))</f>
        <v>213</v>
      </c>
      <c r="L24" s="673">
        <v>104</v>
      </c>
      <c r="M24" s="673">
        <v>109</v>
      </c>
      <c r="N24" s="682">
        <f t="shared" ref="N24:N30" si="8">IF(SUM(O24:P24)=0,"",SUM(O24:P24))</f>
        <v>224</v>
      </c>
      <c r="O24" s="673">
        <v>117</v>
      </c>
      <c r="P24" s="673">
        <v>107</v>
      </c>
      <c r="Q24" s="682">
        <f t="shared" ref="Q24:Q30" si="9">IF(SUM(R24:S24)=0,"",SUM(R24:S24))</f>
        <v>370</v>
      </c>
      <c r="R24" s="673">
        <v>202</v>
      </c>
      <c r="S24" s="673">
        <v>168</v>
      </c>
      <c r="T24" s="682">
        <f t="shared" ref="T24:T30" si="10">IF(SUM(U24:V24)=0,"",SUM(U24:V24))</f>
        <v>370</v>
      </c>
      <c r="U24" s="673">
        <v>182</v>
      </c>
      <c r="V24" s="673">
        <v>188</v>
      </c>
      <c r="W24" s="682">
        <f t="shared" ref="W24:W30" si="11">IF(SUM(X24:Y24)=0,"",SUM(X24:Y24))</f>
        <v>324</v>
      </c>
      <c r="X24" s="673">
        <v>155</v>
      </c>
      <c r="Y24" s="673">
        <v>169</v>
      </c>
      <c r="Z24" s="40">
        <v>214</v>
      </c>
      <c r="AA24" s="40">
        <v>29</v>
      </c>
    </row>
    <row r="25" spans="1:27" ht="21.95" customHeight="1">
      <c r="A25" s="1135"/>
      <c r="B25" s="376" t="s">
        <v>860</v>
      </c>
      <c r="C25" s="676">
        <v>12</v>
      </c>
      <c r="D25" s="673">
        <v>44</v>
      </c>
      <c r="E25" s="682">
        <f t="shared" si="5"/>
        <v>1611</v>
      </c>
      <c r="F25" s="682">
        <f t="shared" si="4"/>
        <v>828</v>
      </c>
      <c r="G25" s="682">
        <f t="shared" si="4"/>
        <v>783</v>
      </c>
      <c r="H25" s="682">
        <f t="shared" si="6"/>
        <v>85</v>
      </c>
      <c r="I25" s="673">
        <v>37</v>
      </c>
      <c r="J25" s="673">
        <v>48</v>
      </c>
      <c r="K25" s="682">
        <f t="shared" si="7"/>
        <v>193</v>
      </c>
      <c r="L25" s="673">
        <v>102</v>
      </c>
      <c r="M25" s="673">
        <v>91</v>
      </c>
      <c r="N25" s="682">
        <f t="shared" si="8"/>
        <v>229</v>
      </c>
      <c r="O25" s="673">
        <v>111</v>
      </c>
      <c r="P25" s="673">
        <v>118</v>
      </c>
      <c r="Q25" s="682">
        <f t="shared" si="9"/>
        <v>368</v>
      </c>
      <c r="R25" s="673">
        <v>197</v>
      </c>
      <c r="S25" s="673">
        <v>171</v>
      </c>
      <c r="T25" s="682">
        <f t="shared" si="10"/>
        <v>379</v>
      </c>
      <c r="U25" s="673">
        <v>203</v>
      </c>
      <c r="V25" s="673">
        <v>176</v>
      </c>
      <c r="W25" s="682">
        <f t="shared" si="11"/>
        <v>357</v>
      </c>
      <c r="X25" s="673">
        <v>178</v>
      </c>
      <c r="Y25" s="673">
        <v>179</v>
      </c>
      <c r="Z25" s="40">
        <v>231</v>
      </c>
      <c r="AA25" s="40">
        <v>30</v>
      </c>
    </row>
    <row r="26" spans="1:27" ht="21.95" customHeight="1">
      <c r="A26" s="1135"/>
      <c r="B26" s="379" t="s">
        <v>1884</v>
      </c>
      <c r="C26" s="676">
        <v>12</v>
      </c>
      <c r="D26" s="673">
        <v>44</v>
      </c>
      <c r="E26" s="682">
        <f t="shared" si="5"/>
        <v>1644</v>
      </c>
      <c r="F26" s="682">
        <f t="shared" si="4"/>
        <v>851</v>
      </c>
      <c r="G26" s="682">
        <f t="shared" si="4"/>
        <v>793</v>
      </c>
      <c r="H26" s="682">
        <f t="shared" si="6"/>
        <v>91</v>
      </c>
      <c r="I26" s="673">
        <v>50</v>
      </c>
      <c r="J26" s="673">
        <v>41</v>
      </c>
      <c r="K26" s="682">
        <f t="shared" si="7"/>
        <v>221</v>
      </c>
      <c r="L26" s="673">
        <v>104</v>
      </c>
      <c r="M26" s="673">
        <v>117</v>
      </c>
      <c r="N26" s="682">
        <f t="shared" si="8"/>
        <v>229</v>
      </c>
      <c r="O26" s="673">
        <v>123</v>
      </c>
      <c r="P26" s="673">
        <v>106</v>
      </c>
      <c r="Q26" s="682">
        <f t="shared" si="9"/>
        <v>350</v>
      </c>
      <c r="R26" s="673">
        <v>168</v>
      </c>
      <c r="S26" s="673">
        <v>182</v>
      </c>
      <c r="T26" s="682">
        <f t="shared" si="10"/>
        <v>373</v>
      </c>
      <c r="U26" s="673">
        <v>207</v>
      </c>
      <c r="V26" s="673">
        <v>166</v>
      </c>
      <c r="W26" s="682">
        <f t="shared" si="11"/>
        <v>380</v>
      </c>
      <c r="X26" s="673">
        <v>199</v>
      </c>
      <c r="Y26" s="673">
        <v>181</v>
      </c>
      <c r="Z26" s="40">
        <v>221</v>
      </c>
      <c r="AA26" s="40">
        <v>33</v>
      </c>
    </row>
    <row r="27" spans="1:27" ht="21.95" customHeight="1">
      <c r="A27" s="1135"/>
      <c r="B27" s="379" t="s">
        <v>1938</v>
      </c>
      <c r="C27" s="676">
        <v>12</v>
      </c>
      <c r="D27" s="673">
        <v>44</v>
      </c>
      <c r="E27" s="682">
        <f t="shared" si="5"/>
        <v>1632</v>
      </c>
      <c r="F27" s="682">
        <f t="shared" si="4"/>
        <v>833</v>
      </c>
      <c r="G27" s="682">
        <f t="shared" si="4"/>
        <v>799</v>
      </c>
      <c r="H27" s="682">
        <f t="shared" si="6"/>
        <v>79</v>
      </c>
      <c r="I27" s="673">
        <v>39</v>
      </c>
      <c r="J27" s="673">
        <v>40</v>
      </c>
      <c r="K27" s="682">
        <f t="shared" si="7"/>
        <v>203</v>
      </c>
      <c r="L27" s="673">
        <v>112</v>
      </c>
      <c r="M27" s="673">
        <v>91</v>
      </c>
      <c r="N27" s="682">
        <f t="shared" si="8"/>
        <v>235</v>
      </c>
      <c r="O27" s="673">
        <v>109</v>
      </c>
      <c r="P27" s="673">
        <v>126</v>
      </c>
      <c r="Q27" s="682">
        <f t="shared" si="9"/>
        <v>376</v>
      </c>
      <c r="R27" s="673">
        <v>192</v>
      </c>
      <c r="S27" s="673">
        <v>184</v>
      </c>
      <c r="T27" s="682">
        <f t="shared" si="10"/>
        <v>368</v>
      </c>
      <c r="U27" s="673">
        <v>177</v>
      </c>
      <c r="V27" s="673">
        <v>191</v>
      </c>
      <c r="W27" s="682">
        <f t="shared" si="11"/>
        <v>371</v>
      </c>
      <c r="X27" s="673">
        <v>204</v>
      </c>
      <c r="Y27" s="673">
        <v>167</v>
      </c>
      <c r="Z27" s="40">
        <v>237</v>
      </c>
      <c r="AA27" s="40">
        <v>36</v>
      </c>
    </row>
    <row r="28" spans="1:27" ht="21.95" customHeight="1">
      <c r="A28" s="1135"/>
      <c r="B28" s="379"/>
      <c r="C28" s="676"/>
      <c r="D28" s="673"/>
      <c r="E28" s="682" t="str">
        <f t="shared" si="5"/>
        <v/>
      </c>
      <c r="F28" s="682" t="str">
        <f t="shared" si="4"/>
        <v/>
      </c>
      <c r="G28" s="682" t="str">
        <f t="shared" si="4"/>
        <v/>
      </c>
      <c r="H28" s="682" t="str">
        <f t="shared" si="6"/>
        <v/>
      </c>
      <c r="I28" s="673"/>
      <c r="J28" s="673"/>
      <c r="K28" s="682" t="str">
        <f t="shared" si="7"/>
        <v/>
      </c>
      <c r="L28" s="673"/>
      <c r="M28" s="673"/>
      <c r="N28" s="682" t="str">
        <f t="shared" si="8"/>
        <v/>
      </c>
      <c r="O28" s="673"/>
      <c r="P28" s="673"/>
      <c r="Q28" s="682" t="str">
        <f t="shared" si="9"/>
        <v/>
      </c>
      <c r="R28" s="673"/>
      <c r="S28" s="673"/>
      <c r="T28" s="682" t="str">
        <f t="shared" si="10"/>
        <v/>
      </c>
      <c r="U28" s="673"/>
      <c r="V28" s="673"/>
      <c r="W28" s="682" t="str">
        <f t="shared" si="11"/>
        <v/>
      </c>
      <c r="X28" s="673"/>
      <c r="Y28" s="673"/>
      <c r="Z28" s="40"/>
      <c r="AA28" s="40"/>
    </row>
    <row r="29" spans="1:27" ht="21.95" customHeight="1">
      <c r="A29" s="1135"/>
      <c r="B29" s="379"/>
      <c r="C29" s="676"/>
      <c r="D29" s="673"/>
      <c r="E29" s="682" t="str">
        <f t="shared" si="5"/>
        <v/>
      </c>
      <c r="F29" s="682" t="str">
        <f t="shared" si="4"/>
        <v/>
      </c>
      <c r="G29" s="682" t="str">
        <f t="shared" si="4"/>
        <v/>
      </c>
      <c r="H29" s="682" t="str">
        <f t="shared" si="6"/>
        <v/>
      </c>
      <c r="I29" s="673"/>
      <c r="J29" s="673"/>
      <c r="K29" s="682" t="str">
        <f t="shared" si="7"/>
        <v/>
      </c>
      <c r="L29" s="673"/>
      <c r="M29" s="673"/>
      <c r="N29" s="682" t="str">
        <f t="shared" si="8"/>
        <v/>
      </c>
      <c r="O29" s="673"/>
      <c r="P29" s="673"/>
      <c r="Q29" s="682" t="str">
        <f t="shared" si="9"/>
        <v/>
      </c>
      <c r="R29" s="673"/>
      <c r="S29" s="673"/>
      <c r="T29" s="682" t="str">
        <f t="shared" si="10"/>
        <v/>
      </c>
      <c r="U29" s="673"/>
      <c r="V29" s="673"/>
      <c r="W29" s="682" t="str">
        <f t="shared" si="11"/>
        <v/>
      </c>
      <c r="X29" s="673"/>
      <c r="Y29" s="673"/>
      <c r="Z29" s="40"/>
      <c r="AA29" s="40"/>
    </row>
    <row r="30" spans="1:27" ht="21.95" customHeight="1" thickBot="1">
      <c r="A30" s="1135"/>
      <c r="B30" s="380"/>
      <c r="C30" s="686"/>
      <c r="D30" s="679"/>
      <c r="E30" s="680" t="str">
        <f t="shared" si="5"/>
        <v/>
      </c>
      <c r="F30" s="680" t="str">
        <f>IF(SUM(I30,L30,O30,R30,U30,X30)=0,"",SUM(I30,L30,O30,R30,U30,X30))</f>
        <v/>
      </c>
      <c r="G30" s="680" t="str">
        <f>IF(SUM(J30,M30,P30,S30,V30,Y30)=0,"",SUM(J30,M30,P30,S30,V30,Y30))</f>
        <v/>
      </c>
      <c r="H30" s="680" t="str">
        <f t="shared" si="6"/>
        <v/>
      </c>
      <c r="I30" s="679"/>
      <c r="J30" s="679"/>
      <c r="K30" s="680" t="str">
        <f t="shared" si="7"/>
        <v/>
      </c>
      <c r="L30" s="679"/>
      <c r="M30" s="679"/>
      <c r="N30" s="680" t="str">
        <f t="shared" si="8"/>
        <v/>
      </c>
      <c r="O30" s="679"/>
      <c r="P30" s="679"/>
      <c r="Q30" s="680" t="str">
        <f t="shared" si="9"/>
        <v/>
      </c>
      <c r="R30" s="679"/>
      <c r="S30" s="679"/>
      <c r="T30" s="680" t="str">
        <f t="shared" si="10"/>
        <v/>
      </c>
      <c r="U30" s="679"/>
      <c r="V30" s="679"/>
      <c r="W30" s="680" t="str">
        <f t="shared" si="11"/>
        <v/>
      </c>
      <c r="X30" s="679"/>
      <c r="Y30" s="679"/>
      <c r="Z30" s="41"/>
      <c r="AA30" s="41"/>
    </row>
    <row r="31" spans="1:27" ht="21" customHeight="1">
      <c r="A31" s="1135"/>
      <c r="X31" s="1033" t="s">
        <v>1209</v>
      </c>
      <c r="Y31" s="1034"/>
      <c r="Z31" s="1034"/>
      <c r="AA31" s="1034"/>
    </row>
  </sheetData>
  <sheetProtection sheet="1" objects="1" scenarios="1"/>
  <mergeCells count="30">
    <mergeCell ref="U4:V4"/>
    <mergeCell ref="A1:A31"/>
    <mergeCell ref="S1:V1"/>
    <mergeCell ref="B2:B4"/>
    <mergeCell ref="C2:C4"/>
    <mergeCell ref="D2:D4"/>
    <mergeCell ref="E2:P2"/>
    <mergeCell ref="Q2:R2"/>
    <mergeCell ref="S2:T2"/>
    <mergeCell ref="U2:V2"/>
    <mergeCell ref="E3:G3"/>
    <mergeCell ref="H3:J3"/>
    <mergeCell ref="K3:M3"/>
    <mergeCell ref="N3:P3"/>
    <mergeCell ref="Q4:R4"/>
    <mergeCell ref="S4:T4"/>
    <mergeCell ref="X31:AA31"/>
    <mergeCell ref="S15:V15"/>
    <mergeCell ref="Y17:AA17"/>
    <mergeCell ref="B18:B20"/>
    <mergeCell ref="C18:C20"/>
    <mergeCell ref="D18:D20"/>
    <mergeCell ref="E18:Y18"/>
    <mergeCell ref="E19:G19"/>
    <mergeCell ref="H19:J19"/>
    <mergeCell ref="K19:M19"/>
    <mergeCell ref="N19:P19"/>
    <mergeCell ref="Q19:S19"/>
    <mergeCell ref="T19:V19"/>
    <mergeCell ref="W19:Y19"/>
  </mergeCells>
  <phoneticPr fontId="3"/>
  <pageMargins left="0.19685039370078741" right="0.39370078740157483" top="1.1811023622047245" bottom="0.78740157480314965" header="0.51181102362204722" footer="0.51181102362204722"/>
  <pageSetup paperSize="9" scale="74" firstPageNumber="4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1:AA29"/>
  <sheetViews>
    <sheetView topLeftCell="A10" zoomScaleNormal="100" workbookViewId="0">
      <selection sqref="A1:E1"/>
    </sheetView>
  </sheetViews>
  <sheetFormatPr defaultRowHeight="13.5"/>
  <cols>
    <col min="1" max="1" width="9.25" style="36" customWidth="1"/>
    <col min="2" max="2" width="9.625" style="36" customWidth="1"/>
    <col min="3" max="4" width="6.625" style="36" customWidth="1"/>
    <col min="5" max="25" width="6.625" style="307" customWidth="1"/>
    <col min="26" max="27" width="7.625" style="307" customWidth="1"/>
    <col min="28" max="16384" width="9" style="36"/>
  </cols>
  <sheetData>
    <row r="1" spans="1:27" ht="21" customHeight="1" thickBot="1">
      <c r="A1" s="1275">
        <v>41</v>
      </c>
      <c r="B1" s="36" t="s">
        <v>2036</v>
      </c>
      <c r="C1" s="41"/>
      <c r="D1" s="41"/>
      <c r="E1" s="383"/>
      <c r="F1" s="383"/>
      <c r="G1" s="383"/>
      <c r="H1" s="383"/>
      <c r="I1" s="383"/>
      <c r="J1" s="383"/>
      <c r="K1" s="383"/>
      <c r="L1" s="383"/>
      <c r="M1" s="383"/>
      <c r="N1" s="383"/>
      <c r="O1" s="383"/>
      <c r="P1" s="383"/>
      <c r="Q1" s="383"/>
      <c r="R1" s="383"/>
      <c r="S1" s="383"/>
      <c r="T1" s="383"/>
      <c r="U1" s="383"/>
      <c r="V1" s="383"/>
      <c r="W1" s="383"/>
      <c r="X1" s="383"/>
      <c r="Y1" s="1158" t="s">
        <v>1211</v>
      </c>
      <c r="Z1" s="1158"/>
      <c r="AA1" s="1158"/>
    </row>
    <row r="2" spans="1:27" ht="24" customHeight="1">
      <c r="A2" s="1275"/>
      <c r="B2" s="1232" t="s">
        <v>1214</v>
      </c>
      <c r="C2" s="1235" t="s">
        <v>1227</v>
      </c>
      <c r="D2" s="1235" t="s">
        <v>1216</v>
      </c>
      <c r="E2" s="1114" t="s">
        <v>1228</v>
      </c>
      <c r="F2" s="1113"/>
      <c r="G2" s="1113"/>
      <c r="H2" s="1113"/>
      <c r="I2" s="1113"/>
      <c r="J2" s="1113"/>
      <c r="K2" s="1113"/>
      <c r="L2" s="1113"/>
      <c r="M2" s="1113"/>
      <c r="N2" s="1113"/>
      <c r="O2" s="1113"/>
      <c r="P2" s="1113"/>
      <c r="Q2" s="1113"/>
      <c r="R2" s="1113"/>
      <c r="S2" s="1113"/>
      <c r="T2" s="1113"/>
      <c r="U2" s="1113"/>
      <c r="V2" s="1113"/>
      <c r="W2" s="1113"/>
      <c r="X2" s="1113"/>
      <c r="Y2" s="1238"/>
      <c r="Z2" s="287" t="s">
        <v>1218</v>
      </c>
      <c r="AA2" s="384" t="s">
        <v>1219</v>
      </c>
    </row>
    <row r="3" spans="1:27" ht="24" customHeight="1">
      <c r="A3" s="1275"/>
      <c r="B3" s="1233"/>
      <c r="C3" s="1236"/>
      <c r="D3" s="1236"/>
      <c r="E3" s="1281" t="s">
        <v>344</v>
      </c>
      <c r="F3" s="1282"/>
      <c r="G3" s="1283"/>
      <c r="H3" s="1281" t="s">
        <v>1232</v>
      </c>
      <c r="I3" s="1282"/>
      <c r="J3" s="1283"/>
      <c r="K3" s="1281" t="s">
        <v>1233</v>
      </c>
      <c r="L3" s="1282"/>
      <c r="M3" s="1283"/>
      <c r="N3" s="1281" t="s">
        <v>1234</v>
      </c>
      <c r="O3" s="1282"/>
      <c r="P3" s="1283"/>
      <c r="Q3" s="1281" t="s">
        <v>1235</v>
      </c>
      <c r="R3" s="1282"/>
      <c r="S3" s="1283"/>
      <c r="T3" s="1281" t="s">
        <v>1236</v>
      </c>
      <c r="U3" s="1282"/>
      <c r="V3" s="1283"/>
      <c r="W3" s="1281" t="s">
        <v>1237</v>
      </c>
      <c r="X3" s="1282"/>
      <c r="Y3" s="1283"/>
      <c r="Z3" s="291"/>
      <c r="AA3" s="292"/>
    </row>
    <row r="4" spans="1:27" ht="24" customHeight="1">
      <c r="A4" s="1275"/>
      <c r="B4" s="1234"/>
      <c r="C4" s="1231"/>
      <c r="D4" s="1231"/>
      <c r="E4" s="152" t="s">
        <v>158</v>
      </c>
      <c r="F4" s="152" t="s">
        <v>218</v>
      </c>
      <c r="G4" s="152" t="s">
        <v>219</v>
      </c>
      <c r="H4" s="152" t="s">
        <v>158</v>
      </c>
      <c r="I4" s="152" t="s">
        <v>218</v>
      </c>
      <c r="J4" s="152" t="s">
        <v>219</v>
      </c>
      <c r="K4" s="152" t="s">
        <v>158</v>
      </c>
      <c r="L4" s="152" t="s">
        <v>218</v>
      </c>
      <c r="M4" s="152" t="s">
        <v>219</v>
      </c>
      <c r="N4" s="152" t="s">
        <v>158</v>
      </c>
      <c r="O4" s="152" t="s">
        <v>218</v>
      </c>
      <c r="P4" s="152" t="s">
        <v>219</v>
      </c>
      <c r="Q4" s="152" t="s">
        <v>158</v>
      </c>
      <c r="R4" s="152" t="s">
        <v>218</v>
      </c>
      <c r="S4" s="152" t="s">
        <v>219</v>
      </c>
      <c r="T4" s="152" t="s">
        <v>158</v>
      </c>
      <c r="U4" s="152" t="s">
        <v>218</v>
      </c>
      <c r="V4" s="152" t="s">
        <v>219</v>
      </c>
      <c r="W4" s="152" t="s">
        <v>158</v>
      </c>
      <c r="X4" s="152" t="s">
        <v>218</v>
      </c>
      <c r="Y4" s="313" t="s">
        <v>219</v>
      </c>
      <c r="Z4" s="293" t="s">
        <v>1224</v>
      </c>
      <c r="AA4" s="294" t="s">
        <v>1224</v>
      </c>
    </row>
    <row r="5" spans="1:27" ht="24" customHeight="1">
      <c r="A5" s="1275"/>
      <c r="B5" s="379" t="s">
        <v>1939</v>
      </c>
      <c r="C5" s="676">
        <v>8</v>
      </c>
      <c r="D5" s="673">
        <v>187</v>
      </c>
      <c r="E5" s="385">
        <f t="shared" ref="E5:E14" si="0">IF(SUM(F5:G5)=0,"",SUM(F5:G5))</f>
        <v>5064</v>
      </c>
      <c r="F5" s="385">
        <f t="shared" ref="F5:F14" si="1">IF(SUM(I5,L5,O5,R5,U5,X5)=0,"",SUM(I5,L5,O5,R5,U5,X5))</f>
        <v>2606</v>
      </c>
      <c r="G5" s="385">
        <f t="shared" ref="G5:G14" si="2">IF(SUM(J5,M5,P5,S5,V5,Y5)=0,"",SUM(J5,M5,P5,S5,V5,Y5))</f>
        <v>2458</v>
      </c>
      <c r="H5" s="385">
        <f t="shared" ref="H5:H12" si="3">IF(SUM(I5:J5)=0,"",SUM(I5:J5))</f>
        <v>745</v>
      </c>
      <c r="I5" s="386">
        <v>379</v>
      </c>
      <c r="J5" s="386">
        <v>366</v>
      </c>
      <c r="K5" s="385">
        <f t="shared" ref="K5:K12" si="4">IF(SUM(L5:M5)=0,"",SUM(L5:M5))</f>
        <v>783</v>
      </c>
      <c r="L5" s="386">
        <v>409</v>
      </c>
      <c r="M5" s="386">
        <v>374</v>
      </c>
      <c r="N5" s="385">
        <f t="shared" ref="N5:N12" si="5">IF(SUM(O5:P5)=0,"",SUM(O5:P5))</f>
        <v>858</v>
      </c>
      <c r="O5" s="386">
        <v>428</v>
      </c>
      <c r="P5" s="386">
        <v>430</v>
      </c>
      <c r="Q5" s="385">
        <f t="shared" ref="Q5:Q12" si="6">IF(SUM(R5:S5)=0,"",SUM(R5:S5))</f>
        <v>844</v>
      </c>
      <c r="R5" s="386">
        <v>452</v>
      </c>
      <c r="S5" s="386">
        <v>392</v>
      </c>
      <c r="T5" s="385">
        <f t="shared" ref="T5:T12" si="7">IF(SUM(U5:V5)=0,"",SUM(U5:V5))</f>
        <v>885</v>
      </c>
      <c r="U5" s="386">
        <v>456</v>
      </c>
      <c r="V5" s="386">
        <v>429</v>
      </c>
      <c r="W5" s="385">
        <f t="shared" ref="W5:W12" si="8">IF(SUM(X5:Y5)=0,"",SUM(X5:Y5))</f>
        <v>949</v>
      </c>
      <c r="X5" s="386">
        <v>482</v>
      </c>
      <c r="Y5" s="386">
        <v>467</v>
      </c>
      <c r="Z5" s="386">
        <v>280</v>
      </c>
      <c r="AA5" s="386">
        <v>15</v>
      </c>
    </row>
    <row r="6" spans="1:27" ht="24" customHeight="1">
      <c r="A6" s="1275"/>
      <c r="B6" s="379" t="s">
        <v>331</v>
      </c>
      <c r="C6" s="676">
        <v>8</v>
      </c>
      <c r="D6" s="673">
        <v>185</v>
      </c>
      <c r="E6" s="385">
        <f t="shared" si="0"/>
        <v>4805</v>
      </c>
      <c r="F6" s="385">
        <f t="shared" si="1"/>
        <v>2471</v>
      </c>
      <c r="G6" s="385">
        <f t="shared" si="2"/>
        <v>2334</v>
      </c>
      <c r="H6" s="385">
        <f t="shared" si="3"/>
        <v>741</v>
      </c>
      <c r="I6" s="386">
        <v>379</v>
      </c>
      <c r="J6" s="386">
        <v>362</v>
      </c>
      <c r="K6" s="385">
        <f t="shared" si="4"/>
        <v>731</v>
      </c>
      <c r="L6" s="386">
        <v>375</v>
      </c>
      <c r="M6" s="386">
        <v>356</v>
      </c>
      <c r="N6" s="385">
        <f t="shared" si="5"/>
        <v>774</v>
      </c>
      <c r="O6" s="386">
        <v>403</v>
      </c>
      <c r="P6" s="386">
        <v>371</v>
      </c>
      <c r="Q6" s="385">
        <f t="shared" si="6"/>
        <v>843</v>
      </c>
      <c r="R6" s="386">
        <v>420</v>
      </c>
      <c r="S6" s="386">
        <v>423</v>
      </c>
      <c r="T6" s="385">
        <f t="shared" si="7"/>
        <v>834</v>
      </c>
      <c r="U6" s="386">
        <v>441</v>
      </c>
      <c r="V6" s="386">
        <v>393</v>
      </c>
      <c r="W6" s="385">
        <f t="shared" si="8"/>
        <v>882</v>
      </c>
      <c r="X6" s="386">
        <v>453</v>
      </c>
      <c r="Y6" s="386">
        <v>429</v>
      </c>
      <c r="Z6" s="386">
        <v>277</v>
      </c>
      <c r="AA6" s="386">
        <v>13</v>
      </c>
    </row>
    <row r="7" spans="1:27" ht="24" customHeight="1">
      <c r="A7" s="1275"/>
      <c r="B7" s="379" t="s">
        <v>332</v>
      </c>
      <c r="C7" s="673">
        <v>8</v>
      </c>
      <c r="D7" s="673">
        <v>177</v>
      </c>
      <c r="E7" s="385">
        <f t="shared" si="0"/>
        <v>4586</v>
      </c>
      <c r="F7" s="385">
        <f t="shared" si="1"/>
        <v>2366</v>
      </c>
      <c r="G7" s="385">
        <f t="shared" si="2"/>
        <v>2220</v>
      </c>
      <c r="H7" s="385">
        <f t="shared" si="3"/>
        <v>689</v>
      </c>
      <c r="I7" s="386">
        <v>352</v>
      </c>
      <c r="J7" s="386">
        <v>337</v>
      </c>
      <c r="K7" s="385">
        <f t="shared" si="4"/>
        <v>728</v>
      </c>
      <c r="L7" s="386">
        <v>375</v>
      </c>
      <c r="M7" s="386">
        <v>353</v>
      </c>
      <c r="N7" s="385">
        <f t="shared" si="5"/>
        <v>720</v>
      </c>
      <c r="O7" s="386">
        <v>367</v>
      </c>
      <c r="P7" s="386">
        <v>353</v>
      </c>
      <c r="Q7" s="385">
        <f t="shared" si="6"/>
        <v>769</v>
      </c>
      <c r="R7" s="386">
        <v>404</v>
      </c>
      <c r="S7" s="386">
        <v>365</v>
      </c>
      <c r="T7" s="385">
        <f t="shared" si="7"/>
        <v>845</v>
      </c>
      <c r="U7" s="386">
        <v>427</v>
      </c>
      <c r="V7" s="386">
        <v>418</v>
      </c>
      <c r="W7" s="385">
        <f t="shared" si="8"/>
        <v>835</v>
      </c>
      <c r="X7" s="386">
        <v>441</v>
      </c>
      <c r="Y7" s="386">
        <v>394</v>
      </c>
      <c r="Z7" s="386">
        <v>268</v>
      </c>
      <c r="AA7" s="386">
        <v>12</v>
      </c>
    </row>
    <row r="8" spans="1:27" ht="24" customHeight="1">
      <c r="A8" s="1275"/>
      <c r="B8" s="379" t="s">
        <v>181</v>
      </c>
      <c r="C8" s="676">
        <v>8</v>
      </c>
      <c r="D8" s="673">
        <v>173</v>
      </c>
      <c r="E8" s="385">
        <f t="shared" si="0"/>
        <v>4429</v>
      </c>
      <c r="F8" s="385">
        <f t="shared" si="1"/>
        <v>2282</v>
      </c>
      <c r="G8" s="385">
        <f t="shared" si="2"/>
        <v>2147</v>
      </c>
      <c r="H8" s="385">
        <f t="shared" si="3"/>
        <v>664</v>
      </c>
      <c r="I8" s="386">
        <v>348</v>
      </c>
      <c r="J8" s="386">
        <v>316</v>
      </c>
      <c r="K8" s="385">
        <f t="shared" si="4"/>
        <v>689</v>
      </c>
      <c r="L8" s="386">
        <v>351</v>
      </c>
      <c r="M8" s="386">
        <v>338</v>
      </c>
      <c r="N8" s="385">
        <f t="shared" si="5"/>
        <v>733</v>
      </c>
      <c r="O8" s="386">
        <v>384</v>
      </c>
      <c r="P8" s="386">
        <v>349</v>
      </c>
      <c r="Q8" s="385">
        <f t="shared" si="6"/>
        <v>723</v>
      </c>
      <c r="R8" s="386">
        <v>369</v>
      </c>
      <c r="S8" s="386">
        <v>354</v>
      </c>
      <c r="T8" s="385">
        <f t="shared" si="7"/>
        <v>772</v>
      </c>
      <c r="U8" s="386">
        <v>405</v>
      </c>
      <c r="V8" s="386">
        <v>367</v>
      </c>
      <c r="W8" s="385">
        <f t="shared" si="8"/>
        <v>848</v>
      </c>
      <c r="X8" s="386">
        <v>425</v>
      </c>
      <c r="Y8" s="386">
        <v>423</v>
      </c>
      <c r="Z8" s="386">
        <v>261</v>
      </c>
      <c r="AA8" s="386">
        <v>12</v>
      </c>
    </row>
    <row r="9" spans="1:27" ht="24" customHeight="1">
      <c r="A9" s="1275"/>
      <c r="B9" s="376" t="s">
        <v>164</v>
      </c>
      <c r="C9" s="676">
        <v>8</v>
      </c>
      <c r="D9" s="673">
        <v>172</v>
      </c>
      <c r="E9" s="385">
        <f t="shared" si="0"/>
        <v>4227</v>
      </c>
      <c r="F9" s="385">
        <f t="shared" si="1"/>
        <v>2184</v>
      </c>
      <c r="G9" s="385">
        <f t="shared" si="2"/>
        <v>2043</v>
      </c>
      <c r="H9" s="385">
        <f t="shared" si="3"/>
        <v>655</v>
      </c>
      <c r="I9" s="386">
        <v>339</v>
      </c>
      <c r="J9" s="386">
        <v>316</v>
      </c>
      <c r="K9" s="385">
        <f t="shared" si="4"/>
        <v>660</v>
      </c>
      <c r="L9" s="386">
        <v>345</v>
      </c>
      <c r="M9" s="386">
        <v>315</v>
      </c>
      <c r="N9" s="385">
        <f t="shared" si="5"/>
        <v>686</v>
      </c>
      <c r="O9" s="386">
        <v>348</v>
      </c>
      <c r="P9" s="386">
        <v>338</v>
      </c>
      <c r="Q9" s="385">
        <f t="shared" si="6"/>
        <v>732</v>
      </c>
      <c r="R9" s="386">
        <v>379</v>
      </c>
      <c r="S9" s="386">
        <v>353</v>
      </c>
      <c r="T9" s="385">
        <f t="shared" si="7"/>
        <v>722</v>
      </c>
      <c r="U9" s="386">
        <v>369</v>
      </c>
      <c r="V9" s="386">
        <v>353</v>
      </c>
      <c r="W9" s="385">
        <f t="shared" si="8"/>
        <v>772</v>
      </c>
      <c r="X9" s="386">
        <v>404</v>
      </c>
      <c r="Y9" s="386">
        <v>368</v>
      </c>
      <c r="Z9" s="386">
        <v>264</v>
      </c>
      <c r="AA9" s="386">
        <v>12</v>
      </c>
    </row>
    <row r="10" spans="1:27" ht="24" customHeight="1">
      <c r="A10" s="1275"/>
      <c r="B10" s="379" t="s">
        <v>165</v>
      </c>
      <c r="C10" s="676">
        <v>8</v>
      </c>
      <c r="D10" s="673">
        <v>170</v>
      </c>
      <c r="E10" s="385">
        <f t="shared" si="0"/>
        <v>4124</v>
      </c>
      <c r="F10" s="385">
        <f t="shared" si="1"/>
        <v>2102</v>
      </c>
      <c r="G10" s="385">
        <f t="shared" si="2"/>
        <v>2022</v>
      </c>
      <c r="H10" s="385">
        <f t="shared" si="3"/>
        <v>669</v>
      </c>
      <c r="I10" s="386">
        <v>323</v>
      </c>
      <c r="J10" s="386">
        <v>346</v>
      </c>
      <c r="K10" s="385">
        <f t="shared" si="4"/>
        <v>658</v>
      </c>
      <c r="L10" s="386">
        <v>340</v>
      </c>
      <c r="M10" s="386">
        <v>318</v>
      </c>
      <c r="N10" s="385">
        <f t="shared" si="5"/>
        <v>659</v>
      </c>
      <c r="O10" s="386">
        <v>344</v>
      </c>
      <c r="P10" s="386">
        <v>315</v>
      </c>
      <c r="Q10" s="385">
        <f t="shared" si="6"/>
        <v>686</v>
      </c>
      <c r="R10" s="386">
        <v>347</v>
      </c>
      <c r="S10" s="386">
        <v>339</v>
      </c>
      <c r="T10" s="385">
        <f t="shared" si="7"/>
        <v>731</v>
      </c>
      <c r="U10" s="386">
        <v>372</v>
      </c>
      <c r="V10" s="386">
        <v>359</v>
      </c>
      <c r="W10" s="385">
        <f t="shared" si="8"/>
        <v>721</v>
      </c>
      <c r="X10" s="386">
        <v>376</v>
      </c>
      <c r="Y10" s="386">
        <v>345</v>
      </c>
      <c r="Z10" s="386">
        <v>260</v>
      </c>
      <c r="AA10" s="386">
        <v>12</v>
      </c>
    </row>
    <row r="11" spans="1:27" ht="24" customHeight="1">
      <c r="A11" s="1275"/>
      <c r="B11" s="379" t="s">
        <v>166</v>
      </c>
      <c r="C11" s="676">
        <v>8</v>
      </c>
      <c r="D11" s="673">
        <v>171</v>
      </c>
      <c r="E11" s="385">
        <f t="shared" si="0"/>
        <v>4005</v>
      </c>
      <c r="F11" s="385">
        <f t="shared" si="1"/>
        <v>2040</v>
      </c>
      <c r="G11" s="385">
        <f t="shared" si="2"/>
        <v>1965</v>
      </c>
      <c r="H11" s="385">
        <f t="shared" si="3"/>
        <v>609</v>
      </c>
      <c r="I11" s="386">
        <v>299</v>
      </c>
      <c r="J11" s="386">
        <v>310</v>
      </c>
      <c r="K11" s="385">
        <f t="shared" si="4"/>
        <v>669</v>
      </c>
      <c r="L11" s="386">
        <v>327</v>
      </c>
      <c r="M11" s="386">
        <v>342</v>
      </c>
      <c r="N11" s="385">
        <f t="shared" si="5"/>
        <v>656</v>
      </c>
      <c r="O11" s="386">
        <v>340</v>
      </c>
      <c r="P11" s="386">
        <v>316</v>
      </c>
      <c r="Q11" s="385">
        <f t="shared" si="6"/>
        <v>662</v>
      </c>
      <c r="R11" s="386">
        <v>344</v>
      </c>
      <c r="S11" s="386">
        <v>318</v>
      </c>
      <c r="T11" s="385">
        <f t="shared" si="7"/>
        <v>683</v>
      </c>
      <c r="U11" s="386">
        <v>352</v>
      </c>
      <c r="V11" s="386">
        <v>331</v>
      </c>
      <c r="W11" s="385">
        <f t="shared" si="8"/>
        <v>726</v>
      </c>
      <c r="X11" s="386">
        <v>378</v>
      </c>
      <c r="Y11" s="386">
        <v>348</v>
      </c>
      <c r="Z11" s="386">
        <v>260</v>
      </c>
      <c r="AA11" s="386">
        <v>12</v>
      </c>
    </row>
    <row r="12" spans="1:27" ht="24" customHeight="1">
      <c r="A12" s="1275"/>
      <c r="B12" s="379" t="s">
        <v>1850</v>
      </c>
      <c r="C12" s="676">
        <v>8</v>
      </c>
      <c r="D12" s="673">
        <v>171</v>
      </c>
      <c r="E12" s="385">
        <f t="shared" si="0"/>
        <v>3839</v>
      </c>
      <c r="F12" s="385">
        <f t="shared" si="1"/>
        <v>1941</v>
      </c>
      <c r="G12" s="385">
        <f t="shared" si="2"/>
        <v>1898</v>
      </c>
      <c r="H12" s="385">
        <f t="shared" si="3"/>
        <v>573</v>
      </c>
      <c r="I12" s="386">
        <v>287</v>
      </c>
      <c r="J12" s="386">
        <v>286</v>
      </c>
      <c r="K12" s="385">
        <f t="shared" si="4"/>
        <v>601</v>
      </c>
      <c r="L12" s="386">
        <v>298</v>
      </c>
      <c r="M12" s="386">
        <v>303</v>
      </c>
      <c r="N12" s="385">
        <f t="shared" si="5"/>
        <v>665</v>
      </c>
      <c r="O12" s="386">
        <v>324</v>
      </c>
      <c r="P12" s="386">
        <v>341</v>
      </c>
      <c r="Q12" s="385">
        <f t="shared" si="6"/>
        <v>656</v>
      </c>
      <c r="R12" s="386">
        <v>335</v>
      </c>
      <c r="S12" s="386">
        <v>321</v>
      </c>
      <c r="T12" s="385">
        <f t="shared" si="7"/>
        <v>659</v>
      </c>
      <c r="U12" s="386">
        <v>346</v>
      </c>
      <c r="V12" s="386">
        <v>313</v>
      </c>
      <c r="W12" s="385">
        <f t="shared" si="8"/>
        <v>685</v>
      </c>
      <c r="X12" s="386">
        <v>351</v>
      </c>
      <c r="Y12" s="386">
        <v>334</v>
      </c>
      <c r="Z12" s="386">
        <v>257</v>
      </c>
      <c r="AA12" s="386">
        <v>10</v>
      </c>
    </row>
    <row r="13" spans="1:27" ht="24" customHeight="1">
      <c r="A13" s="1275"/>
      <c r="B13" s="379" t="s">
        <v>1884</v>
      </c>
      <c r="C13" s="676">
        <v>8</v>
      </c>
      <c r="D13" s="673">
        <v>167</v>
      </c>
      <c r="E13" s="385">
        <f t="shared" si="0"/>
        <v>3711</v>
      </c>
      <c r="F13" s="385">
        <f t="shared" si="1"/>
        <v>1866</v>
      </c>
      <c r="G13" s="385">
        <f t="shared" si="2"/>
        <v>1845</v>
      </c>
      <c r="H13" s="385">
        <f>IF(SUM(I13:J13)=0,"",SUM(I13:J13))</f>
        <v>553</v>
      </c>
      <c r="I13" s="386">
        <v>280</v>
      </c>
      <c r="J13" s="386">
        <v>273</v>
      </c>
      <c r="K13" s="385">
        <f>IF(SUM(L13:M13)=0,"",SUM(L13:M13))</f>
        <v>571</v>
      </c>
      <c r="L13" s="386">
        <v>282</v>
      </c>
      <c r="M13" s="386">
        <v>289</v>
      </c>
      <c r="N13" s="385">
        <f>IF(SUM(O13:P13)=0,"",SUM(O13:P13))</f>
        <v>600</v>
      </c>
      <c r="O13" s="386">
        <v>294</v>
      </c>
      <c r="P13" s="386">
        <v>306</v>
      </c>
      <c r="Q13" s="385">
        <f>IF(SUM(R13:S13)=0,"",SUM(R13:S13))</f>
        <v>667</v>
      </c>
      <c r="R13" s="386">
        <v>328</v>
      </c>
      <c r="S13" s="386">
        <v>339</v>
      </c>
      <c r="T13" s="385">
        <f>IF(SUM(U13:V13)=0,"",SUM(U13:V13))</f>
        <v>656</v>
      </c>
      <c r="U13" s="386">
        <v>335</v>
      </c>
      <c r="V13" s="386">
        <v>321</v>
      </c>
      <c r="W13" s="385">
        <f>IF(SUM(X13:Y13)=0,"",SUM(X13:Y13))</f>
        <v>664</v>
      </c>
      <c r="X13" s="386">
        <v>347</v>
      </c>
      <c r="Y13" s="386">
        <v>317</v>
      </c>
      <c r="Z13" s="386">
        <v>253</v>
      </c>
      <c r="AA13" s="386">
        <v>10</v>
      </c>
    </row>
    <row r="14" spans="1:27" ht="24" customHeight="1" thickBot="1">
      <c r="A14" s="1275"/>
      <c r="B14" s="380" t="s">
        <v>1938</v>
      </c>
      <c r="C14" s="686">
        <v>8</v>
      </c>
      <c r="D14" s="679">
        <v>167</v>
      </c>
      <c r="E14" s="387">
        <f t="shared" si="0"/>
        <v>3585</v>
      </c>
      <c r="F14" s="387">
        <f t="shared" si="1"/>
        <v>1799</v>
      </c>
      <c r="G14" s="387">
        <f t="shared" si="2"/>
        <v>1786</v>
      </c>
      <c r="H14" s="387">
        <f>IF(SUM(I14:J14)=0,"",SUM(I14:J14))</f>
        <v>560</v>
      </c>
      <c r="I14" s="383">
        <v>284</v>
      </c>
      <c r="J14" s="383">
        <v>276</v>
      </c>
      <c r="K14" s="387">
        <f>IF(SUM(L14:M14)=0,"",SUM(L14:M14))</f>
        <v>550</v>
      </c>
      <c r="L14" s="383">
        <v>280</v>
      </c>
      <c r="M14" s="383">
        <v>270</v>
      </c>
      <c r="N14" s="387">
        <f>IF(SUM(O14:P14)=0,"",SUM(O14:P14))</f>
        <v>567</v>
      </c>
      <c r="O14" s="383">
        <v>281</v>
      </c>
      <c r="P14" s="383">
        <v>286</v>
      </c>
      <c r="Q14" s="387">
        <f>IF(SUM(R14:S14)=0,"",SUM(R14:S14))</f>
        <v>592</v>
      </c>
      <c r="R14" s="383">
        <v>295</v>
      </c>
      <c r="S14" s="383">
        <v>297</v>
      </c>
      <c r="T14" s="387">
        <f>IF(SUM(U14:V14)=0,"",SUM(U14:V14))</f>
        <v>668</v>
      </c>
      <c r="U14" s="383">
        <v>327</v>
      </c>
      <c r="V14" s="383">
        <v>341</v>
      </c>
      <c r="W14" s="387">
        <f>IF(SUM(X14:Y14)=0,"",SUM(X14:Y14))</f>
        <v>648</v>
      </c>
      <c r="X14" s="383">
        <v>332</v>
      </c>
      <c r="Y14" s="383">
        <v>316</v>
      </c>
      <c r="Z14" s="383">
        <v>252</v>
      </c>
      <c r="AA14" s="383">
        <v>10</v>
      </c>
    </row>
    <row r="15" spans="1:27" ht="21" customHeight="1">
      <c r="A15" s="1275"/>
      <c r="X15" s="1140" t="s">
        <v>1209</v>
      </c>
      <c r="Y15" s="1140"/>
      <c r="Z15" s="1140"/>
      <c r="AA15" s="1140"/>
    </row>
    <row r="16" spans="1:27" s="611" customFormat="1" ht="23.25" customHeight="1">
      <c r="A16" s="1275"/>
      <c r="B16" s="607"/>
      <c r="C16" s="610"/>
      <c r="D16" s="610"/>
      <c r="E16" s="386"/>
      <c r="F16" s="386"/>
      <c r="G16" s="386"/>
      <c r="H16" s="386"/>
      <c r="I16" s="386"/>
      <c r="J16" s="386"/>
      <c r="K16" s="386"/>
      <c r="L16" s="386"/>
      <c r="M16" s="386"/>
      <c r="N16" s="386"/>
      <c r="O16" s="386"/>
      <c r="P16" s="386"/>
      <c r="Q16" s="386"/>
      <c r="R16" s="386"/>
      <c r="S16" s="386"/>
      <c r="T16" s="386"/>
      <c r="U16" s="386"/>
      <c r="V16" s="386"/>
      <c r="W16" s="386"/>
      <c r="X16" s="386"/>
      <c r="Y16" s="386"/>
      <c r="Z16" s="386"/>
      <c r="AA16" s="386"/>
    </row>
    <row r="17" spans="1:27" s="611" customFormat="1" ht="21.95" customHeight="1">
      <c r="A17" s="1275"/>
      <c r="B17" s="607"/>
      <c r="C17" s="610"/>
      <c r="D17" s="610"/>
      <c r="E17" s="386"/>
      <c r="F17" s="386"/>
      <c r="G17" s="386"/>
      <c r="H17" s="386"/>
      <c r="I17" s="386"/>
      <c r="J17" s="386"/>
      <c r="K17" s="386"/>
      <c r="L17" s="386"/>
      <c r="M17" s="386"/>
      <c r="N17" s="386"/>
      <c r="O17" s="386"/>
      <c r="P17" s="386"/>
      <c r="Q17" s="386"/>
      <c r="R17" s="386"/>
      <c r="S17" s="386"/>
      <c r="T17" s="386"/>
      <c r="U17" s="386"/>
      <c r="V17" s="386"/>
      <c r="W17" s="386"/>
      <c r="X17" s="386"/>
      <c r="Y17" s="386"/>
      <c r="Z17" s="386"/>
      <c r="AA17" s="386"/>
    </row>
    <row r="18" spans="1:27" s="611" customFormat="1" ht="21.95" customHeight="1">
      <c r="A18" s="1275"/>
      <c r="B18" s="607"/>
      <c r="C18" s="610"/>
      <c r="D18" s="610"/>
      <c r="E18" s="386"/>
      <c r="F18" s="386"/>
      <c r="G18" s="386"/>
      <c r="H18" s="386"/>
      <c r="I18" s="386"/>
      <c r="J18" s="386"/>
      <c r="K18" s="386"/>
      <c r="L18" s="386"/>
      <c r="M18" s="386"/>
      <c r="N18" s="386"/>
      <c r="O18" s="386"/>
      <c r="P18" s="386"/>
      <c r="Q18" s="386"/>
      <c r="R18" s="386"/>
      <c r="S18" s="386"/>
      <c r="T18" s="386"/>
      <c r="U18" s="386"/>
      <c r="V18" s="386"/>
      <c r="W18" s="386"/>
      <c r="X18" s="386"/>
      <c r="Y18" s="386"/>
      <c r="Z18" s="386"/>
      <c r="AA18" s="386"/>
    </row>
    <row r="19" spans="1:27" s="611" customFormat="1" ht="21.95" customHeight="1">
      <c r="A19" s="1275"/>
      <c r="B19" s="607"/>
      <c r="C19" s="610"/>
      <c r="D19" s="610"/>
      <c r="E19" s="386"/>
      <c r="F19" s="386"/>
      <c r="G19" s="386"/>
      <c r="H19" s="386"/>
      <c r="I19" s="386"/>
      <c r="J19" s="386"/>
      <c r="K19" s="386"/>
      <c r="L19" s="386"/>
      <c r="M19" s="386"/>
      <c r="N19" s="386"/>
      <c r="O19" s="386"/>
      <c r="P19" s="386"/>
      <c r="Q19" s="386"/>
      <c r="R19" s="386"/>
      <c r="S19" s="386"/>
      <c r="T19" s="386"/>
      <c r="U19" s="386"/>
      <c r="V19" s="386"/>
      <c r="W19" s="386"/>
      <c r="X19" s="386"/>
      <c r="Y19" s="386"/>
      <c r="Z19" s="386"/>
      <c r="AA19" s="386"/>
    </row>
    <row r="20" spans="1:27" s="611" customFormat="1" ht="21.95" customHeight="1">
      <c r="A20" s="1275"/>
      <c r="B20" s="607"/>
      <c r="C20" s="610"/>
      <c r="D20" s="610"/>
      <c r="E20" s="386"/>
      <c r="F20" s="386"/>
      <c r="G20" s="386"/>
      <c r="H20" s="386"/>
      <c r="I20" s="386"/>
      <c r="J20" s="386"/>
      <c r="K20" s="386"/>
      <c r="L20" s="386"/>
      <c r="M20" s="386"/>
      <c r="N20" s="386"/>
      <c r="O20" s="386"/>
      <c r="P20" s="386"/>
      <c r="Q20" s="386"/>
      <c r="R20" s="386"/>
      <c r="S20" s="386"/>
      <c r="T20" s="386"/>
      <c r="U20" s="386"/>
      <c r="V20" s="386"/>
      <c r="W20" s="386"/>
      <c r="X20" s="386"/>
      <c r="Y20" s="386"/>
      <c r="Z20" s="386"/>
      <c r="AA20" s="386"/>
    </row>
    <row r="21" spans="1:27" s="611" customFormat="1" ht="21.95" customHeight="1">
      <c r="A21" s="1275"/>
      <c r="B21" s="607"/>
      <c r="C21" s="610"/>
      <c r="D21" s="610"/>
      <c r="E21" s="386"/>
      <c r="F21" s="386"/>
      <c r="G21" s="386"/>
      <c r="H21" s="386"/>
      <c r="I21" s="386"/>
      <c r="J21" s="386"/>
      <c r="K21" s="386"/>
      <c r="L21" s="386"/>
      <c r="M21" s="386"/>
      <c r="N21" s="386"/>
      <c r="O21" s="386"/>
      <c r="P21" s="386"/>
      <c r="Q21" s="386"/>
      <c r="R21" s="386"/>
      <c r="S21" s="386"/>
      <c r="T21" s="386"/>
      <c r="U21" s="386"/>
      <c r="V21" s="386"/>
      <c r="W21" s="386"/>
      <c r="X21" s="386"/>
      <c r="Y21" s="386"/>
      <c r="Z21" s="386"/>
      <c r="AA21" s="386"/>
    </row>
    <row r="22" spans="1:27" s="611" customFormat="1" ht="16.5" customHeight="1">
      <c r="A22" s="1275"/>
      <c r="E22" s="307"/>
      <c r="F22" s="307"/>
      <c r="G22" s="307"/>
      <c r="H22" s="307"/>
      <c r="I22" s="307"/>
      <c r="J22" s="307"/>
      <c r="K22" s="307"/>
      <c r="L22" s="307"/>
      <c r="M22" s="307"/>
      <c r="N22" s="307"/>
      <c r="O22" s="307"/>
      <c r="P22" s="307"/>
      <c r="Q22" s="307"/>
      <c r="R22" s="307"/>
      <c r="S22" s="307"/>
      <c r="T22" s="307"/>
      <c r="U22" s="307"/>
      <c r="V22" s="307"/>
      <c r="W22" s="307"/>
      <c r="X22" s="307"/>
      <c r="Y22" s="307"/>
      <c r="Z22" s="307"/>
      <c r="AA22" s="307"/>
    </row>
    <row r="23" spans="1:27" s="611" customFormat="1" ht="21.95" customHeight="1">
      <c r="A23" s="1275"/>
      <c r="B23" s="607"/>
      <c r="C23" s="610"/>
      <c r="D23" s="610"/>
      <c r="E23" s="386"/>
      <c r="F23" s="386"/>
      <c r="G23" s="386"/>
      <c r="H23" s="386"/>
      <c r="I23" s="386"/>
      <c r="J23" s="386"/>
      <c r="K23" s="386"/>
      <c r="L23" s="386"/>
      <c r="M23" s="386"/>
      <c r="N23" s="386"/>
      <c r="O23" s="386"/>
      <c r="P23" s="386"/>
      <c r="Q23" s="386"/>
      <c r="R23" s="386"/>
      <c r="S23" s="386"/>
      <c r="T23" s="386"/>
      <c r="U23" s="386"/>
      <c r="V23" s="386"/>
      <c r="W23" s="386"/>
      <c r="X23" s="386"/>
      <c r="Y23" s="386"/>
      <c r="Z23" s="386"/>
      <c r="AA23" s="386"/>
    </row>
    <row r="24" spans="1:27" s="611" customFormat="1" ht="21.95" customHeight="1">
      <c r="A24" s="1275"/>
      <c r="B24" s="607"/>
      <c r="C24" s="610"/>
      <c r="D24" s="610"/>
      <c r="E24" s="386"/>
      <c r="F24" s="386"/>
      <c r="G24" s="386"/>
      <c r="H24" s="386"/>
      <c r="I24" s="386"/>
      <c r="J24" s="386"/>
      <c r="K24" s="386"/>
      <c r="L24" s="386"/>
      <c r="M24" s="386"/>
      <c r="N24" s="386"/>
      <c r="O24" s="386"/>
      <c r="P24" s="386"/>
      <c r="Q24" s="386"/>
      <c r="R24" s="386"/>
      <c r="S24" s="386"/>
      <c r="T24" s="386"/>
      <c r="U24" s="386"/>
      <c r="V24" s="386"/>
      <c r="W24" s="386"/>
      <c r="X24" s="386"/>
      <c r="Y24" s="386"/>
      <c r="Z24" s="386"/>
      <c r="AA24" s="386"/>
    </row>
    <row r="25" spans="1:27" s="611" customFormat="1" ht="21.95" customHeight="1">
      <c r="A25" s="1275"/>
      <c r="B25" s="607"/>
      <c r="C25" s="610"/>
      <c r="D25" s="610"/>
      <c r="E25" s="386"/>
      <c r="F25" s="386"/>
      <c r="G25" s="386"/>
      <c r="H25" s="386"/>
      <c r="I25" s="386"/>
      <c r="J25" s="386"/>
      <c r="K25" s="386"/>
      <c r="L25" s="386"/>
      <c r="M25" s="386"/>
      <c r="N25" s="386"/>
      <c r="O25" s="386"/>
      <c r="P25" s="386"/>
      <c r="Q25" s="386"/>
      <c r="R25" s="386"/>
      <c r="S25" s="386"/>
      <c r="T25" s="386"/>
      <c r="U25" s="386"/>
      <c r="V25" s="386"/>
      <c r="W25" s="386"/>
      <c r="X25" s="386"/>
      <c r="Y25" s="386"/>
      <c r="Z25" s="386"/>
      <c r="AA25" s="386"/>
    </row>
    <row r="26" spans="1:27" s="611" customFormat="1" ht="21.95" customHeight="1">
      <c r="A26" s="1275"/>
      <c r="B26" s="607"/>
      <c r="C26" s="610"/>
      <c r="D26" s="610"/>
      <c r="E26" s="386"/>
      <c r="F26" s="386"/>
      <c r="G26" s="386"/>
      <c r="H26" s="386"/>
      <c r="I26" s="386"/>
      <c r="J26" s="386"/>
      <c r="K26" s="386"/>
      <c r="L26" s="386"/>
      <c r="M26" s="386"/>
      <c r="N26" s="386"/>
      <c r="O26" s="386"/>
      <c r="P26" s="386"/>
      <c r="Q26" s="386"/>
      <c r="R26" s="386"/>
      <c r="S26" s="386"/>
      <c r="T26" s="386"/>
      <c r="U26" s="386"/>
      <c r="V26" s="386"/>
      <c r="W26" s="386"/>
      <c r="X26" s="386"/>
      <c r="Y26" s="386"/>
      <c r="Z26" s="386"/>
      <c r="AA26" s="386"/>
    </row>
    <row r="27" spans="1:27" ht="16.5" customHeight="1">
      <c r="A27" s="1275"/>
    </row>
    <row r="28" spans="1:27" ht="23.25" customHeight="1">
      <c r="A28" s="1275"/>
      <c r="B28" s="46"/>
      <c r="C28" s="40"/>
      <c r="D28" s="40"/>
      <c r="E28" s="386"/>
      <c r="F28" s="386"/>
      <c r="G28" s="386"/>
      <c r="H28" s="386"/>
      <c r="I28" s="386"/>
      <c r="J28" s="386"/>
      <c r="K28" s="386"/>
      <c r="L28" s="386"/>
      <c r="M28" s="386"/>
      <c r="N28" s="386"/>
      <c r="O28" s="386"/>
      <c r="P28" s="386"/>
      <c r="Q28" s="386"/>
      <c r="R28" s="386"/>
      <c r="S28" s="386"/>
      <c r="T28" s="386"/>
      <c r="U28" s="386"/>
      <c r="V28" s="386"/>
      <c r="W28" s="386"/>
      <c r="X28" s="386"/>
      <c r="Y28" s="386"/>
      <c r="Z28" s="386"/>
      <c r="AA28" s="386"/>
    </row>
    <row r="29" spans="1:27" ht="21.95" customHeight="1">
      <c r="A29" s="1275"/>
      <c r="B29" s="46"/>
      <c r="C29" s="40"/>
      <c r="D29" s="40"/>
      <c r="E29" s="386"/>
      <c r="F29" s="386"/>
      <c r="G29" s="386"/>
      <c r="H29" s="386"/>
      <c r="I29" s="386"/>
      <c r="J29" s="386"/>
      <c r="K29" s="386"/>
      <c r="L29" s="386"/>
      <c r="M29" s="386"/>
      <c r="N29" s="386"/>
      <c r="O29" s="386"/>
      <c r="P29" s="386"/>
      <c r="Q29" s="386"/>
      <c r="R29" s="386"/>
      <c r="S29" s="386"/>
      <c r="T29" s="386"/>
      <c r="U29" s="386"/>
      <c r="V29" s="386"/>
      <c r="W29" s="386"/>
      <c r="X29" s="386"/>
      <c r="Y29" s="386"/>
      <c r="Z29" s="386"/>
      <c r="AA29" s="386"/>
    </row>
  </sheetData>
  <sheetProtection sheet="1" objects="1" scenarios="1"/>
  <mergeCells count="14">
    <mergeCell ref="A1:A29"/>
    <mergeCell ref="Y1:AA1"/>
    <mergeCell ref="B2:B4"/>
    <mergeCell ref="C2:C4"/>
    <mergeCell ref="D2:D4"/>
    <mergeCell ref="E2:Y2"/>
    <mergeCell ref="E3:G3"/>
    <mergeCell ref="H3:J3"/>
    <mergeCell ref="K3:M3"/>
    <mergeCell ref="N3:P3"/>
    <mergeCell ref="Q3:S3"/>
    <mergeCell ref="T3:V3"/>
    <mergeCell ref="W3:Y3"/>
    <mergeCell ref="X15:AA15"/>
  </mergeCells>
  <phoneticPr fontId="3"/>
  <pageMargins left="0.19685039370078741" right="0.39370078740157483" top="1.1811023622047245" bottom="0.78740157480314965" header="0.51181102362204722" footer="0.51181102362204722"/>
  <pageSetup paperSize="9" scale="76" firstPageNumber="4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V35"/>
  <sheetViews>
    <sheetView zoomScaleNormal="100" workbookViewId="0">
      <selection sqref="A1:E1"/>
    </sheetView>
  </sheetViews>
  <sheetFormatPr defaultColWidth="7.125" defaultRowHeight="13.5"/>
  <cols>
    <col min="1" max="1" width="8.625" style="36" customWidth="1"/>
    <col min="2" max="2" width="10.625" style="36" customWidth="1"/>
    <col min="3" max="20" width="7.625" style="36" customWidth="1"/>
    <col min="21" max="21" width="16.625" style="36" customWidth="1"/>
    <col min="22" max="24" width="7.625" style="36" customWidth="1"/>
    <col min="25" max="16384" width="7.125" style="36"/>
  </cols>
  <sheetData>
    <row r="1" spans="1:20" ht="18" customHeight="1" thickBot="1">
      <c r="A1" s="1135">
        <v>42</v>
      </c>
      <c r="B1" s="41" t="s">
        <v>1238</v>
      </c>
      <c r="C1" s="41"/>
      <c r="D1" s="41"/>
      <c r="E1" s="41"/>
      <c r="F1" s="41"/>
      <c r="G1" s="41"/>
      <c r="H1" s="41"/>
      <c r="I1" s="41"/>
      <c r="J1" s="41"/>
      <c r="K1" s="41"/>
      <c r="L1" s="41"/>
      <c r="M1" s="41"/>
      <c r="N1" s="41"/>
      <c r="O1" s="41"/>
      <c r="P1" s="41"/>
      <c r="Q1" s="41"/>
      <c r="R1" s="1105" t="s">
        <v>1211</v>
      </c>
      <c r="S1" s="1042"/>
      <c r="T1" s="1042"/>
    </row>
    <row r="2" spans="1:20" ht="18" customHeight="1">
      <c r="A2" s="1135"/>
      <c r="B2" s="1124" t="s">
        <v>317</v>
      </c>
      <c r="C2" s="1123" t="s">
        <v>1227</v>
      </c>
      <c r="D2" s="1138" t="s">
        <v>1216</v>
      </c>
      <c r="E2" s="1277" t="s">
        <v>1239</v>
      </c>
      <c r="F2" s="1276"/>
      <c r="G2" s="1276"/>
      <c r="H2" s="1276"/>
      <c r="I2" s="1276"/>
      <c r="J2" s="1276"/>
      <c r="K2" s="1276"/>
      <c r="L2" s="1276"/>
      <c r="M2" s="1276"/>
      <c r="N2" s="1276"/>
      <c r="O2" s="1276"/>
      <c r="P2" s="1276"/>
      <c r="Q2" s="1257" t="s">
        <v>1218</v>
      </c>
      <c r="R2" s="1077"/>
      <c r="S2" s="1277" t="s">
        <v>1219</v>
      </c>
      <c r="T2" s="1276"/>
    </row>
    <row r="3" spans="1:20" ht="18" customHeight="1">
      <c r="A3" s="1135"/>
      <c r="B3" s="1019"/>
      <c r="C3" s="1018"/>
      <c r="D3" s="1104"/>
      <c r="E3" s="1121" t="s">
        <v>344</v>
      </c>
      <c r="F3" s="1132"/>
      <c r="G3" s="1133"/>
      <c r="H3" s="1121" t="s">
        <v>1232</v>
      </c>
      <c r="I3" s="1132"/>
      <c r="J3" s="1133"/>
      <c r="K3" s="1121" t="s">
        <v>1233</v>
      </c>
      <c r="L3" s="1132"/>
      <c r="M3" s="1133"/>
      <c r="N3" s="1121" t="s">
        <v>1234</v>
      </c>
      <c r="O3" s="1132"/>
      <c r="P3" s="1132"/>
      <c r="Q3" s="88"/>
      <c r="R3" s="155"/>
    </row>
    <row r="4" spans="1:20" ht="18" customHeight="1">
      <c r="A4" s="1135"/>
      <c r="B4" s="1021"/>
      <c r="C4" s="1020"/>
      <c r="D4" s="1086"/>
      <c r="E4" s="362" t="s">
        <v>158</v>
      </c>
      <c r="F4" s="92" t="s">
        <v>218</v>
      </c>
      <c r="G4" s="91" t="s">
        <v>219</v>
      </c>
      <c r="H4" s="92" t="s">
        <v>158</v>
      </c>
      <c r="I4" s="91" t="s">
        <v>218</v>
      </c>
      <c r="J4" s="92" t="s">
        <v>219</v>
      </c>
      <c r="K4" s="91" t="s">
        <v>158</v>
      </c>
      <c r="L4" s="92" t="s">
        <v>218</v>
      </c>
      <c r="M4" s="91" t="s">
        <v>219</v>
      </c>
      <c r="N4" s="92" t="s">
        <v>158</v>
      </c>
      <c r="O4" s="91" t="s">
        <v>218</v>
      </c>
      <c r="P4" s="324" t="s">
        <v>219</v>
      </c>
      <c r="Q4" s="1083" t="s">
        <v>1224</v>
      </c>
      <c r="R4" s="1021"/>
      <c r="S4" s="1083" t="s">
        <v>1224</v>
      </c>
      <c r="T4" s="1020"/>
    </row>
    <row r="5" spans="1:20" ht="18" customHeight="1">
      <c r="A5" s="1135"/>
      <c r="B5" s="376" t="s">
        <v>1939</v>
      </c>
      <c r="C5" s="677">
        <v>3</v>
      </c>
      <c r="D5" s="673">
        <v>82</v>
      </c>
      <c r="E5" s="682">
        <v>2650</v>
      </c>
      <c r="F5" s="682">
        <v>1342</v>
      </c>
      <c r="G5" s="682">
        <v>1308</v>
      </c>
      <c r="H5" s="682">
        <v>884</v>
      </c>
      <c r="I5" s="673">
        <v>451</v>
      </c>
      <c r="J5" s="673">
        <v>433</v>
      </c>
      <c r="K5" s="682">
        <v>867</v>
      </c>
      <c r="L5" s="673">
        <v>431</v>
      </c>
      <c r="M5" s="673">
        <v>436</v>
      </c>
      <c r="N5" s="682">
        <v>899</v>
      </c>
      <c r="O5" s="673">
        <v>460</v>
      </c>
      <c r="P5" s="673">
        <v>439</v>
      </c>
      <c r="Q5" s="40"/>
      <c r="R5" s="673">
        <v>159</v>
      </c>
      <c r="S5" s="673"/>
      <c r="T5" s="673">
        <v>5</v>
      </c>
    </row>
    <row r="6" spans="1:20" ht="18" customHeight="1">
      <c r="A6" s="1135"/>
      <c r="B6" s="376" t="s">
        <v>331</v>
      </c>
      <c r="C6" s="676">
        <v>3</v>
      </c>
      <c r="D6" s="673">
        <v>94</v>
      </c>
      <c r="E6" s="682">
        <v>2606</v>
      </c>
      <c r="F6" s="682">
        <v>1317</v>
      </c>
      <c r="G6" s="682">
        <v>1289</v>
      </c>
      <c r="H6" s="682">
        <v>857</v>
      </c>
      <c r="I6" s="673">
        <v>435</v>
      </c>
      <c r="J6" s="673">
        <v>422</v>
      </c>
      <c r="K6" s="682">
        <v>879</v>
      </c>
      <c r="L6" s="673">
        <v>449</v>
      </c>
      <c r="M6" s="673">
        <v>430</v>
      </c>
      <c r="N6" s="682">
        <v>870</v>
      </c>
      <c r="O6" s="673">
        <v>433</v>
      </c>
      <c r="P6" s="673">
        <v>437</v>
      </c>
      <c r="Q6" s="40"/>
      <c r="R6" s="673">
        <v>170</v>
      </c>
      <c r="S6" s="673"/>
      <c r="T6" s="673">
        <v>6</v>
      </c>
    </row>
    <row r="7" spans="1:20" ht="18" customHeight="1">
      <c r="A7" s="1135"/>
      <c r="B7" s="376" t="s">
        <v>332</v>
      </c>
      <c r="C7" s="676">
        <v>3</v>
      </c>
      <c r="D7" s="673">
        <v>81</v>
      </c>
      <c r="E7" s="682">
        <v>2537</v>
      </c>
      <c r="F7" s="682">
        <v>1309</v>
      </c>
      <c r="G7" s="682">
        <v>1228</v>
      </c>
      <c r="H7" s="682">
        <v>798</v>
      </c>
      <c r="I7" s="673">
        <v>419</v>
      </c>
      <c r="J7" s="673">
        <v>379</v>
      </c>
      <c r="K7" s="682">
        <v>856</v>
      </c>
      <c r="L7" s="673">
        <v>437</v>
      </c>
      <c r="M7" s="673">
        <v>419</v>
      </c>
      <c r="N7" s="682">
        <v>883</v>
      </c>
      <c r="O7" s="673">
        <v>453</v>
      </c>
      <c r="P7" s="673">
        <v>430</v>
      </c>
      <c r="Q7" s="40"/>
      <c r="R7" s="673">
        <v>161</v>
      </c>
      <c r="S7" s="673"/>
      <c r="T7" s="673">
        <v>8</v>
      </c>
    </row>
    <row r="8" spans="1:20" ht="18" customHeight="1">
      <c r="A8" s="1135"/>
      <c r="B8" s="376" t="s">
        <v>181</v>
      </c>
      <c r="C8" s="676">
        <v>3</v>
      </c>
      <c r="D8" s="673">
        <v>77</v>
      </c>
      <c r="E8" s="682">
        <v>2421</v>
      </c>
      <c r="F8" s="682">
        <v>1258</v>
      </c>
      <c r="G8" s="682">
        <v>1163</v>
      </c>
      <c r="H8" s="682">
        <v>765</v>
      </c>
      <c r="I8" s="673">
        <v>406</v>
      </c>
      <c r="J8" s="673">
        <v>359</v>
      </c>
      <c r="K8" s="682">
        <v>801</v>
      </c>
      <c r="L8" s="673">
        <v>420</v>
      </c>
      <c r="M8" s="673">
        <v>381</v>
      </c>
      <c r="N8" s="682">
        <v>855</v>
      </c>
      <c r="O8" s="673">
        <v>432</v>
      </c>
      <c r="P8" s="673">
        <v>423</v>
      </c>
      <c r="Q8" s="40"/>
      <c r="R8" s="673">
        <v>148</v>
      </c>
      <c r="S8" s="673"/>
      <c r="T8" s="673">
        <v>7</v>
      </c>
    </row>
    <row r="9" spans="1:20" ht="18" customHeight="1">
      <c r="A9" s="1135"/>
      <c r="B9" s="376" t="s">
        <v>164</v>
      </c>
      <c r="C9" s="676">
        <v>3</v>
      </c>
      <c r="D9" s="673">
        <v>75</v>
      </c>
      <c r="E9" s="682">
        <v>2351</v>
      </c>
      <c r="F9" s="682">
        <v>1223</v>
      </c>
      <c r="G9" s="682">
        <v>1128</v>
      </c>
      <c r="H9" s="682">
        <v>786</v>
      </c>
      <c r="I9" s="673">
        <v>398</v>
      </c>
      <c r="J9" s="673">
        <v>388</v>
      </c>
      <c r="K9" s="682">
        <v>769</v>
      </c>
      <c r="L9" s="673">
        <v>406</v>
      </c>
      <c r="M9" s="673">
        <v>363</v>
      </c>
      <c r="N9" s="682">
        <v>796</v>
      </c>
      <c r="O9" s="673">
        <v>419</v>
      </c>
      <c r="P9" s="673">
        <v>377</v>
      </c>
      <c r="Q9" s="40"/>
      <c r="R9" s="673">
        <v>143</v>
      </c>
      <c r="S9" s="673"/>
      <c r="T9" s="673">
        <v>7</v>
      </c>
    </row>
    <row r="10" spans="1:20" ht="18" customHeight="1">
      <c r="A10" s="1135"/>
      <c r="B10" s="376" t="s">
        <v>165</v>
      </c>
      <c r="C10" s="676">
        <v>3</v>
      </c>
      <c r="D10" s="673">
        <v>76</v>
      </c>
      <c r="E10" s="682">
        <v>2270</v>
      </c>
      <c r="F10" s="682">
        <v>1178</v>
      </c>
      <c r="G10" s="682">
        <v>1092</v>
      </c>
      <c r="H10" s="682">
        <v>709</v>
      </c>
      <c r="I10" s="673">
        <v>371</v>
      </c>
      <c r="J10" s="673">
        <v>338</v>
      </c>
      <c r="K10" s="682">
        <v>789</v>
      </c>
      <c r="L10" s="673">
        <v>401</v>
      </c>
      <c r="M10" s="673">
        <v>388</v>
      </c>
      <c r="N10" s="682">
        <v>772</v>
      </c>
      <c r="O10" s="673">
        <v>406</v>
      </c>
      <c r="P10" s="673">
        <v>366</v>
      </c>
      <c r="Q10" s="40"/>
      <c r="R10" s="673">
        <v>145</v>
      </c>
      <c r="S10" s="673"/>
      <c r="T10" s="673">
        <v>8</v>
      </c>
    </row>
    <row r="11" spans="1:20" ht="18" customHeight="1">
      <c r="A11" s="1135"/>
      <c r="B11" s="376" t="s">
        <v>166</v>
      </c>
      <c r="C11" s="676">
        <v>3</v>
      </c>
      <c r="D11" s="673">
        <v>73</v>
      </c>
      <c r="E11" s="682">
        <v>2144</v>
      </c>
      <c r="F11" s="682">
        <v>1097</v>
      </c>
      <c r="G11" s="682">
        <v>1047</v>
      </c>
      <c r="H11" s="682">
        <v>648</v>
      </c>
      <c r="I11" s="673">
        <v>328</v>
      </c>
      <c r="J11" s="673">
        <v>320</v>
      </c>
      <c r="K11" s="682">
        <v>707</v>
      </c>
      <c r="L11" s="673">
        <v>369</v>
      </c>
      <c r="M11" s="673">
        <v>338</v>
      </c>
      <c r="N11" s="682">
        <v>789</v>
      </c>
      <c r="O11" s="673">
        <v>400</v>
      </c>
      <c r="P11" s="673">
        <v>389</v>
      </c>
      <c r="Q11" s="40"/>
      <c r="R11" s="673">
        <v>142</v>
      </c>
      <c r="S11" s="673"/>
      <c r="T11" s="673">
        <v>7</v>
      </c>
    </row>
    <row r="12" spans="1:20" ht="18" customHeight="1">
      <c r="A12" s="1135"/>
      <c r="B12" s="376" t="s">
        <v>1850</v>
      </c>
      <c r="C12" s="676">
        <v>3</v>
      </c>
      <c r="D12" s="673">
        <v>69</v>
      </c>
      <c r="E12" s="682">
        <v>2018</v>
      </c>
      <c r="F12" s="682">
        <v>1042</v>
      </c>
      <c r="G12" s="682">
        <v>976</v>
      </c>
      <c r="H12" s="682">
        <v>667</v>
      </c>
      <c r="I12" s="673">
        <v>346</v>
      </c>
      <c r="J12" s="673">
        <v>321</v>
      </c>
      <c r="K12" s="682">
        <v>646</v>
      </c>
      <c r="L12" s="673">
        <v>328</v>
      </c>
      <c r="M12" s="673">
        <v>318</v>
      </c>
      <c r="N12" s="682">
        <v>705</v>
      </c>
      <c r="O12" s="673">
        <v>368</v>
      </c>
      <c r="P12" s="673">
        <v>337</v>
      </c>
      <c r="Q12" s="40"/>
      <c r="R12" s="673">
        <v>137</v>
      </c>
      <c r="S12" s="673"/>
      <c r="T12" s="673">
        <v>6</v>
      </c>
    </row>
    <row r="13" spans="1:20" ht="18" customHeight="1">
      <c r="A13" s="1135"/>
      <c r="B13" s="376" t="s">
        <v>1884</v>
      </c>
      <c r="C13" s="676">
        <v>3</v>
      </c>
      <c r="D13" s="673">
        <v>68</v>
      </c>
      <c r="E13" s="682">
        <v>1926</v>
      </c>
      <c r="F13" s="682">
        <v>988</v>
      </c>
      <c r="G13" s="682">
        <v>938</v>
      </c>
      <c r="H13" s="682">
        <v>616</v>
      </c>
      <c r="I13" s="280">
        <v>312</v>
      </c>
      <c r="J13" s="673">
        <v>304</v>
      </c>
      <c r="K13" s="682">
        <v>663</v>
      </c>
      <c r="L13" s="280">
        <v>346</v>
      </c>
      <c r="M13" s="280">
        <v>317</v>
      </c>
      <c r="N13" s="682">
        <v>647</v>
      </c>
      <c r="O13" s="280">
        <v>330</v>
      </c>
      <c r="P13" s="673">
        <v>317</v>
      </c>
      <c r="Q13" s="40"/>
      <c r="R13" s="673">
        <v>131</v>
      </c>
      <c r="S13" s="673"/>
      <c r="T13" s="673">
        <v>6</v>
      </c>
    </row>
    <row r="14" spans="1:20" ht="18" customHeight="1" thickBot="1">
      <c r="A14" s="1135"/>
      <c r="B14" s="378" t="s">
        <v>1938</v>
      </c>
      <c r="C14" s="686">
        <v>3</v>
      </c>
      <c r="D14" s="679">
        <v>66</v>
      </c>
      <c r="E14" s="680">
        <f>IF(SUM(F14:G14)=0,"",SUM(F14:G14))</f>
        <v>1889</v>
      </c>
      <c r="F14" s="680">
        <f>IF(SUM(I14,L14,O14)=0,"",SUM(I14,L14,O14))</f>
        <v>979</v>
      </c>
      <c r="G14" s="680">
        <f>IF(SUM(J14,M14,P14)=0,"",SUM(J14,M14,P14))</f>
        <v>910</v>
      </c>
      <c r="H14" s="680">
        <f>IF(SUM(I14:J14)=0,"",SUM(I14:J14))</f>
        <v>612</v>
      </c>
      <c r="I14" s="334">
        <v>322</v>
      </c>
      <c r="J14" s="679">
        <v>290</v>
      </c>
      <c r="K14" s="680">
        <f>IF(SUM(L14:M14)=0,"",SUM(L14:M14))</f>
        <v>618</v>
      </c>
      <c r="L14" s="334">
        <v>315</v>
      </c>
      <c r="M14" s="334">
        <v>303</v>
      </c>
      <c r="N14" s="680">
        <f>IF(SUM(O14:P14)=0,"",SUM(O14:P14))</f>
        <v>659</v>
      </c>
      <c r="O14" s="334">
        <v>342</v>
      </c>
      <c r="P14" s="679">
        <v>317</v>
      </c>
      <c r="Q14" s="41"/>
      <c r="R14" s="679">
        <v>131</v>
      </c>
      <c r="S14" s="679"/>
      <c r="T14" s="679">
        <v>7</v>
      </c>
    </row>
    <row r="15" spans="1:20" ht="18" customHeight="1">
      <c r="A15" s="1135"/>
      <c r="Q15" s="1033" t="s">
        <v>1209</v>
      </c>
      <c r="R15" s="1034"/>
      <c r="S15" s="1034"/>
      <c r="T15" s="1034"/>
    </row>
    <row r="16" spans="1:20" ht="18" customHeight="1">
      <c r="A16" s="1135"/>
      <c r="Q16" s="46"/>
      <c r="R16" s="7"/>
      <c r="S16" s="7"/>
      <c r="T16" s="7"/>
    </row>
    <row r="17" spans="1:22" ht="18" customHeight="1">
      <c r="A17" s="1135"/>
      <c r="Q17" s="46"/>
      <c r="R17" s="7"/>
      <c r="S17" s="7"/>
      <c r="T17" s="7"/>
    </row>
    <row r="18" spans="1:22" ht="18" customHeight="1">
      <c r="A18" s="1135"/>
      <c r="Q18" s="46"/>
      <c r="R18" s="7"/>
      <c r="S18" s="7"/>
      <c r="T18" s="7"/>
    </row>
    <row r="19" spans="1:22" ht="18" customHeight="1" thickBot="1">
      <c r="A19" s="1135"/>
      <c r="B19" s="41" t="s">
        <v>1240</v>
      </c>
      <c r="C19" s="41"/>
      <c r="D19" s="41"/>
      <c r="E19" s="41"/>
      <c r="F19" s="41"/>
      <c r="G19" s="41"/>
      <c r="H19" s="41"/>
      <c r="I19" s="41"/>
      <c r="J19" s="41"/>
      <c r="K19" s="41"/>
      <c r="L19" s="41"/>
      <c r="M19" s="41"/>
      <c r="N19" s="41"/>
      <c r="O19" s="41"/>
      <c r="P19" s="41"/>
      <c r="Q19" s="41"/>
      <c r="R19" s="41"/>
      <c r="S19" s="41"/>
      <c r="T19" s="41"/>
      <c r="U19" s="1105" t="s">
        <v>1211</v>
      </c>
      <c r="V19" s="1042"/>
    </row>
    <row r="20" spans="1:22" ht="18" customHeight="1">
      <c r="A20" s="1135"/>
      <c r="B20" s="1124" t="s">
        <v>317</v>
      </c>
      <c r="C20" s="1277" t="s">
        <v>1241</v>
      </c>
      <c r="D20" s="1276"/>
      <c r="E20" s="1276"/>
      <c r="F20" s="1257" t="s">
        <v>1242</v>
      </c>
      <c r="G20" s="1076"/>
      <c r="H20" s="1076"/>
      <c r="I20" s="1076"/>
      <c r="J20" s="1076"/>
      <c r="K20" s="1076"/>
      <c r="L20" s="1076"/>
      <c r="M20" s="1076"/>
      <c r="N20" s="1076"/>
      <c r="O20" s="1076"/>
      <c r="P20" s="1076"/>
      <c r="Q20" s="1076"/>
      <c r="R20" s="1076"/>
      <c r="S20" s="1076"/>
      <c r="T20" s="1077"/>
      <c r="U20" s="598" t="s">
        <v>1243</v>
      </c>
      <c r="V20" s="1257" t="s">
        <v>1244</v>
      </c>
    </row>
    <row r="21" spans="1:22" ht="18" customHeight="1">
      <c r="A21" s="1135"/>
      <c r="B21" s="1019"/>
      <c r="C21" s="1085" t="s">
        <v>158</v>
      </c>
      <c r="D21" s="1085" t="s">
        <v>218</v>
      </c>
      <c r="E21" s="1085" t="s">
        <v>219</v>
      </c>
      <c r="F21" s="1121" t="s">
        <v>1245</v>
      </c>
      <c r="G21" s="1132"/>
      <c r="H21" s="1133"/>
      <c r="I21" s="1121" t="s">
        <v>1246</v>
      </c>
      <c r="J21" s="1132"/>
      <c r="K21" s="1133"/>
      <c r="L21" s="1121" t="s">
        <v>1247</v>
      </c>
      <c r="M21" s="1132"/>
      <c r="N21" s="1133"/>
      <c r="O21" s="1121" t="s">
        <v>1248</v>
      </c>
      <c r="P21" s="1132"/>
      <c r="Q21" s="1133"/>
      <c r="R21" s="1121" t="s">
        <v>1249</v>
      </c>
      <c r="S21" s="1132"/>
      <c r="T21" s="1133"/>
      <c r="U21" s="1284" t="s">
        <v>1250</v>
      </c>
      <c r="V21" s="1031"/>
    </row>
    <row r="22" spans="1:22" ht="18" customHeight="1">
      <c r="A22" s="1135"/>
      <c r="B22" s="1019"/>
      <c r="C22" s="1210"/>
      <c r="D22" s="1210"/>
      <c r="E22" s="1210"/>
      <c r="F22" s="1085" t="s">
        <v>158</v>
      </c>
      <c r="G22" s="1085" t="s">
        <v>218</v>
      </c>
      <c r="H22" s="1085" t="s">
        <v>219</v>
      </c>
      <c r="I22" s="1085" t="s">
        <v>158</v>
      </c>
      <c r="J22" s="1085" t="s">
        <v>218</v>
      </c>
      <c r="K22" s="1085" t="s">
        <v>219</v>
      </c>
      <c r="L22" s="1085" t="s">
        <v>158</v>
      </c>
      <c r="M22" s="1085" t="s">
        <v>218</v>
      </c>
      <c r="N22" s="1085" t="s">
        <v>219</v>
      </c>
      <c r="O22" s="1085" t="s">
        <v>158</v>
      </c>
      <c r="P22" s="1085" t="s">
        <v>218</v>
      </c>
      <c r="Q22" s="1085" t="s">
        <v>219</v>
      </c>
      <c r="R22" s="1085" t="s">
        <v>158</v>
      </c>
      <c r="S22" s="1085" t="s">
        <v>218</v>
      </c>
      <c r="T22" s="1085" t="s">
        <v>219</v>
      </c>
      <c r="U22" s="1285"/>
      <c r="V22" s="1031"/>
    </row>
    <row r="23" spans="1:22" ht="18" customHeight="1">
      <c r="A23" s="1135"/>
      <c r="B23" s="1021"/>
      <c r="C23" s="1086"/>
      <c r="D23" s="1086"/>
      <c r="E23" s="1086"/>
      <c r="F23" s="1086"/>
      <c r="G23" s="1086"/>
      <c r="H23" s="1086"/>
      <c r="I23" s="1086"/>
      <c r="J23" s="1086"/>
      <c r="K23" s="1086"/>
      <c r="L23" s="1086"/>
      <c r="M23" s="1086"/>
      <c r="N23" s="1086"/>
      <c r="O23" s="1086"/>
      <c r="P23" s="1086"/>
      <c r="Q23" s="1086"/>
      <c r="R23" s="1086"/>
      <c r="S23" s="1086"/>
      <c r="T23" s="1086"/>
      <c r="U23" s="1286"/>
      <c r="V23" s="1032"/>
    </row>
    <row r="24" spans="1:22" ht="18" customHeight="1">
      <c r="A24" s="1135"/>
      <c r="B24" s="376" t="s">
        <v>1939</v>
      </c>
      <c r="C24" s="367">
        <f t="shared" ref="C24:C31" si="0">IF(SUM(D24:E24)=0,"",SUM(D24:E24))</f>
        <v>837</v>
      </c>
      <c r="D24" s="685">
        <f t="shared" ref="D24:D31" si="1">IF(SUM(G24,J24,M24,P24,S24)=0,"",SUM(G24,J24,M24,P24,S24))</f>
        <v>427</v>
      </c>
      <c r="E24" s="685">
        <f t="shared" ref="E24:E31" si="2">IF(SUM(H24,K24,N24,Q24,T24)=0,"",SUM(H24,K24,N24,Q24,T24))</f>
        <v>410</v>
      </c>
      <c r="F24" s="685">
        <f t="shared" ref="F24:F31" si="3">IF(SUM(G24:H24)=0,IF($F24="","","-"),SUM(G24:H24))</f>
        <v>822</v>
      </c>
      <c r="G24" s="678">
        <v>421</v>
      </c>
      <c r="H24" s="678">
        <v>401</v>
      </c>
      <c r="I24" s="685">
        <f t="shared" ref="I24:I31" si="4">IF(SUM(J24:K24)=0,IF($F24="","","-"),SUM(J24:K24))</f>
        <v>7</v>
      </c>
      <c r="J24" s="674">
        <v>3</v>
      </c>
      <c r="K24" s="674">
        <v>4</v>
      </c>
      <c r="L24" s="685">
        <f t="shared" ref="L24:L31" si="5">IF(SUM(M24:N24)=0,IF($F24="","","-"),SUM(M24:N24))</f>
        <v>1</v>
      </c>
      <c r="M24" s="678">
        <v>1</v>
      </c>
      <c r="N24" s="674" t="s">
        <v>177</v>
      </c>
      <c r="O24" s="685">
        <f t="shared" ref="O24:O31" si="6">IF(SUM(P24:Q24)=0,IF($F24="","","-"),SUM(P24:Q24))</f>
        <v>7</v>
      </c>
      <c r="P24" s="678">
        <v>2</v>
      </c>
      <c r="Q24" s="678">
        <v>5</v>
      </c>
      <c r="R24" s="685" t="str">
        <f t="shared" ref="R24:R31" si="7">IF(SUM(S24:T24)=0,IF($F24="","","-"),SUM(S24:T24))</f>
        <v>-</v>
      </c>
      <c r="S24" s="674" t="s">
        <v>177</v>
      </c>
      <c r="T24" s="674" t="s">
        <v>177</v>
      </c>
      <c r="U24" s="674" t="s">
        <v>177</v>
      </c>
      <c r="V24" s="702">
        <f t="shared" ref="V24:V31" si="8">IF(ISERROR(ROUND(F24/C24,3)*100),"",ROUND(F24/C24,3)*100)</f>
        <v>98.2</v>
      </c>
    </row>
    <row r="25" spans="1:22" ht="18" customHeight="1">
      <c r="A25" s="1135"/>
      <c r="B25" s="376" t="s">
        <v>331</v>
      </c>
      <c r="C25" s="681">
        <f t="shared" si="0"/>
        <v>898</v>
      </c>
      <c r="D25" s="683">
        <f t="shared" si="1"/>
        <v>460</v>
      </c>
      <c r="E25" s="683">
        <f t="shared" si="2"/>
        <v>438</v>
      </c>
      <c r="F25" s="683">
        <f t="shared" si="3"/>
        <v>880</v>
      </c>
      <c r="G25" s="280">
        <v>451</v>
      </c>
      <c r="H25" s="280">
        <v>429</v>
      </c>
      <c r="I25" s="683">
        <f t="shared" si="4"/>
        <v>6</v>
      </c>
      <c r="J25" s="281">
        <v>4</v>
      </c>
      <c r="K25" s="281">
        <v>2</v>
      </c>
      <c r="L25" s="683">
        <f t="shared" si="5"/>
        <v>3</v>
      </c>
      <c r="M25" s="280">
        <v>2</v>
      </c>
      <c r="N25" s="281">
        <v>1</v>
      </c>
      <c r="O25" s="683">
        <f t="shared" si="6"/>
        <v>9</v>
      </c>
      <c r="P25" s="280">
        <v>3</v>
      </c>
      <c r="Q25" s="280">
        <v>6</v>
      </c>
      <c r="R25" s="683" t="str">
        <f t="shared" si="7"/>
        <v>-</v>
      </c>
      <c r="S25" s="281" t="s">
        <v>177</v>
      </c>
      <c r="T25" s="281" t="s">
        <v>177</v>
      </c>
      <c r="U25" s="281" t="s">
        <v>177</v>
      </c>
      <c r="V25" s="388">
        <f t="shared" si="8"/>
        <v>98</v>
      </c>
    </row>
    <row r="26" spans="1:22" s="129" customFormat="1" ht="18" customHeight="1">
      <c r="A26" s="1135"/>
      <c r="B26" s="376" t="s">
        <v>332</v>
      </c>
      <c r="C26" s="681">
        <f t="shared" si="0"/>
        <v>869</v>
      </c>
      <c r="D26" s="683">
        <f t="shared" si="1"/>
        <v>433</v>
      </c>
      <c r="E26" s="683">
        <f t="shared" si="2"/>
        <v>436</v>
      </c>
      <c r="F26" s="683">
        <f t="shared" si="3"/>
        <v>847</v>
      </c>
      <c r="G26" s="673">
        <v>417</v>
      </c>
      <c r="H26" s="673">
        <v>430</v>
      </c>
      <c r="I26" s="683">
        <f t="shared" si="4"/>
        <v>11</v>
      </c>
      <c r="J26" s="672">
        <v>8</v>
      </c>
      <c r="K26" s="672">
        <v>3</v>
      </c>
      <c r="L26" s="683">
        <f t="shared" si="5"/>
        <v>7</v>
      </c>
      <c r="M26" s="673">
        <v>6</v>
      </c>
      <c r="N26" s="672">
        <v>1</v>
      </c>
      <c r="O26" s="683">
        <f t="shared" si="6"/>
        <v>4</v>
      </c>
      <c r="P26" s="673">
        <v>2</v>
      </c>
      <c r="Q26" s="673">
        <v>2</v>
      </c>
      <c r="R26" s="683" t="str">
        <f t="shared" si="7"/>
        <v>-</v>
      </c>
      <c r="S26" s="672" t="s">
        <v>177</v>
      </c>
      <c r="T26" s="672" t="s">
        <v>177</v>
      </c>
      <c r="U26" s="672" t="s">
        <v>177</v>
      </c>
      <c r="V26" s="388">
        <f t="shared" si="8"/>
        <v>97.5</v>
      </c>
    </row>
    <row r="27" spans="1:22" ht="18" customHeight="1">
      <c r="A27" s="1135"/>
      <c r="B27" s="376" t="s">
        <v>181</v>
      </c>
      <c r="C27" s="681">
        <f t="shared" si="0"/>
        <v>879</v>
      </c>
      <c r="D27" s="683">
        <f t="shared" si="1"/>
        <v>450</v>
      </c>
      <c r="E27" s="683">
        <f t="shared" si="2"/>
        <v>429</v>
      </c>
      <c r="F27" s="683">
        <f t="shared" si="3"/>
        <v>861</v>
      </c>
      <c r="G27" s="673">
        <v>438</v>
      </c>
      <c r="H27" s="673">
        <v>423</v>
      </c>
      <c r="I27" s="683">
        <f t="shared" si="4"/>
        <v>9</v>
      </c>
      <c r="J27" s="672">
        <v>5</v>
      </c>
      <c r="K27" s="672">
        <v>4</v>
      </c>
      <c r="L27" s="683">
        <f t="shared" si="5"/>
        <v>6</v>
      </c>
      <c r="M27" s="673">
        <v>6</v>
      </c>
      <c r="N27" s="672" t="s">
        <v>177</v>
      </c>
      <c r="O27" s="683">
        <f t="shared" si="6"/>
        <v>3</v>
      </c>
      <c r="P27" s="673">
        <v>1</v>
      </c>
      <c r="Q27" s="673">
        <v>2</v>
      </c>
      <c r="R27" s="683" t="str">
        <f t="shared" si="7"/>
        <v>-</v>
      </c>
      <c r="S27" s="672" t="s">
        <v>177</v>
      </c>
      <c r="T27" s="672" t="s">
        <v>177</v>
      </c>
      <c r="U27" s="672" t="s">
        <v>177</v>
      </c>
      <c r="V27" s="388">
        <f t="shared" si="8"/>
        <v>98</v>
      </c>
    </row>
    <row r="28" spans="1:22" ht="18" customHeight="1">
      <c r="A28" s="1135"/>
      <c r="B28" s="376" t="s">
        <v>164</v>
      </c>
      <c r="C28" s="681">
        <f t="shared" si="0"/>
        <v>856</v>
      </c>
      <c r="D28" s="683">
        <f t="shared" si="1"/>
        <v>433</v>
      </c>
      <c r="E28" s="683">
        <f t="shared" si="2"/>
        <v>423</v>
      </c>
      <c r="F28" s="683">
        <f t="shared" si="3"/>
        <v>837</v>
      </c>
      <c r="G28" s="673">
        <v>423</v>
      </c>
      <c r="H28" s="673">
        <v>414</v>
      </c>
      <c r="I28" s="683">
        <f t="shared" si="4"/>
        <v>5</v>
      </c>
      <c r="J28" s="672" t="s">
        <v>177</v>
      </c>
      <c r="K28" s="672">
        <v>5</v>
      </c>
      <c r="L28" s="683">
        <f t="shared" si="5"/>
        <v>8</v>
      </c>
      <c r="M28" s="673">
        <v>7</v>
      </c>
      <c r="N28" s="672">
        <v>1</v>
      </c>
      <c r="O28" s="683">
        <f t="shared" si="6"/>
        <v>6</v>
      </c>
      <c r="P28" s="673">
        <v>3</v>
      </c>
      <c r="Q28" s="673">
        <v>3</v>
      </c>
      <c r="R28" s="683" t="str">
        <f t="shared" si="7"/>
        <v>-</v>
      </c>
      <c r="S28" s="672" t="s">
        <v>177</v>
      </c>
      <c r="T28" s="672" t="s">
        <v>177</v>
      </c>
      <c r="U28" s="672" t="s">
        <v>177</v>
      </c>
      <c r="V28" s="388">
        <f t="shared" si="8"/>
        <v>97.8</v>
      </c>
    </row>
    <row r="29" spans="1:22" s="129" customFormat="1" ht="18" customHeight="1">
      <c r="A29" s="1135"/>
      <c r="B29" s="376" t="s">
        <v>165</v>
      </c>
      <c r="C29" s="681">
        <f t="shared" si="0"/>
        <v>793</v>
      </c>
      <c r="D29" s="683">
        <f t="shared" si="1"/>
        <v>416</v>
      </c>
      <c r="E29" s="683">
        <f t="shared" si="2"/>
        <v>377</v>
      </c>
      <c r="F29" s="683">
        <f t="shared" si="3"/>
        <v>781</v>
      </c>
      <c r="G29" s="673">
        <v>409</v>
      </c>
      <c r="H29" s="673">
        <v>372</v>
      </c>
      <c r="I29" s="683">
        <f t="shared" si="4"/>
        <v>6</v>
      </c>
      <c r="J29" s="672">
        <v>4</v>
      </c>
      <c r="K29" s="672">
        <v>2</v>
      </c>
      <c r="L29" s="683" t="str">
        <f t="shared" si="5"/>
        <v>-</v>
      </c>
      <c r="M29" s="672" t="s">
        <v>177</v>
      </c>
      <c r="N29" s="672" t="s">
        <v>177</v>
      </c>
      <c r="O29" s="683">
        <f t="shared" si="6"/>
        <v>6</v>
      </c>
      <c r="P29" s="673">
        <v>3</v>
      </c>
      <c r="Q29" s="673">
        <v>3</v>
      </c>
      <c r="R29" s="683" t="str">
        <f t="shared" si="7"/>
        <v>-</v>
      </c>
      <c r="S29" s="672" t="s">
        <v>177</v>
      </c>
      <c r="T29" s="672" t="s">
        <v>177</v>
      </c>
      <c r="U29" s="672" t="s">
        <v>177</v>
      </c>
      <c r="V29" s="388">
        <f t="shared" si="8"/>
        <v>98.5</v>
      </c>
    </row>
    <row r="30" spans="1:22" s="129" customFormat="1" ht="18" customHeight="1">
      <c r="A30" s="1135"/>
      <c r="B30" s="376" t="s">
        <v>166</v>
      </c>
      <c r="C30" s="681">
        <f t="shared" si="0"/>
        <v>770</v>
      </c>
      <c r="D30" s="683">
        <f t="shared" si="1"/>
        <v>406</v>
      </c>
      <c r="E30" s="683">
        <f t="shared" si="2"/>
        <v>364</v>
      </c>
      <c r="F30" s="683">
        <f t="shared" si="3"/>
        <v>763</v>
      </c>
      <c r="G30" s="673">
        <v>400</v>
      </c>
      <c r="H30" s="673">
        <v>363</v>
      </c>
      <c r="I30" s="683">
        <f t="shared" si="4"/>
        <v>3</v>
      </c>
      <c r="J30" s="672">
        <v>2</v>
      </c>
      <c r="K30" s="672">
        <v>1</v>
      </c>
      <c r="L30" s="683">
        <f t="shared" si="5"/>
        <v>1</v>
      </c>
      <c r="M30" s="673">
        <v>1</v>
      </c>
      <c r="N30" s="672" t="s">
        <v>177</v>
      </c>
      <c r="O30" s="683">
        <f t="shared" si="6"/>
        <v>3</v>
      </c>
      <c r="P30" s="673">
        <v>3</v>
      </c>
      <c r="Q30" s="672" t="s">
        <v>177</v>
      </c>
      <c r="R30" s="683" t="str">
        <f t="shared" si="7"/>
        <v>-</v>
      </c>
      <c r="S30" s="672" t="s">
        <v>177</v>
      </c>
      <c r="T30" s="672" t="s">
        <v>177</v>
      </c>
      <c r="U30" s="672" t="s">
        <v>177</v>
      </c>
      <c r="V30" s="388">
        <f t="shared" si="8"/>
        <v>99.1</v>
      </c>
    </row>
    <row r="31" spans="1:22" s="129" customFormat="1" ht="18" customHeight="1">
      <c r="A31" s="1135"/>
      <c r="B31" s="376" t="s">
        <v>1850</v>
      </c>
      <c r="C31" s="681">
        <f t="shared" si="0"/>
        <v>788</v>
      </c>
      <c r="D31" s="683">
        <f t="shared" si="1"/>
        <v>399</v>
      </c>
      <c r="E31" s="683">
        <f t="shared" si="2"/>
        <v>389</v>
      </c>
      <c r="F31" s="683">
        <f t="shared" si="3"/>
        <v>772</v>
      </c>
      <c r="G31" s="672">
        <v>391</v>
      </c>
      <c r="H31" s="672">
        <v>381</v>
      </c>
      <c r="I31" s="683">
        <f t="shared" si="4"/>
        <v>11</v>
      </c>
      <c r="J31" s="672">
        <v>4</v>
      </c>
      <c r="K31" s="672">
        <v>7</v>
      </c>
      <c r="L31" s="683">
        <f t="shared" si="5"/>
        <v>3</v>
      </c>
      <c r="M31" s="672">
        <v>3</v>
      </c>
      <c r="N31" s="672" t="s">
        <v>177</v>
      </c>
      <c r="O31" s="683">
        <f t="shared" si="6"/>
        <v>2</v>
      </c>
      <c r="P31" s="672">
        <v>1</v>
      </c>
      <c r="Q31" s="672">
        <v>1</v>
      </c>
      <c r="R31" s="683" t="str">
        <f t="shared" si="7"/>
        <v>-</v>
      </c>
      <c r="S31" s="672" t="s">
        <v>177</v>
      </c>
      <c r="T31" s="672" t="s">
        <v>177</v>
      </c>
      <c r="U31" s="672" t="s">
        <v>177</v>
      </c>
      <c r="V31" s="388">
        <f t="shared" si="8"/>
        <v>98</v>
      </c>
    </row>
    <row r="32" spans="1:22" s="129" customFormat="1" ht="18" customHeight="1">
      <c r="A32" s="1135"/>
      <c r="B32" s="376" t="s">
        <v>1884</v>
      </c>
      <c r="C32" s="681">
        <f>IF(SUM(D32:E32)=0,"",SUM(D32:E32))</f>
        <v>704</v>
      </c>
      <c r="D32" s="683">
        <f>IF(SUM(G32,J32,M32,P32,S32)=0,"",SUM(G32,J32,M32,P32,S32))</f>
        <v>367</v>
      </c>
      <c r="E32" s="683">
        <f>IF(SUM(H32,K32,N32,Q32,T32)=0,"",SUM(H32,K32,N32,Q32,T32))</f>
        <v>337</v>
      </c>
      <c r="F32" s="683">
        <f>IF(SUM(G32:H32)=0,IF($F32="","","-"),SUM(G32:H32))</f>
        <v>691</v>
      </c>
      <c r="G32" s="672">
        <v>359</v>
      </c>
      <c r="H32" s="672">
        <v>332</v>
      </c>
      <c r="I32" s="683">
        <f>IF(SUM(J32:K32)=0,IF($F32="","","-"),SUM(J32:K32))</f>
        <v>9</v>
      </c>
      <c r="J32" s="672">
        <v>5</v>
      </c>
      <c r="K32" s="672">
        <v>4</v>
      </c>
      <c r="L32" s="683">
        <f>IF(SUM(M32:N32)=0,IF($F32="","","-"),SUM(M32:N32))</f>
        <v>1</v>
      </c>
      <c r="M32" s="672">
        <v>1</v>
      </c>
      <c r="N32" s="672" t="s">
        <v>516</v>
      </c>
      <c r="O32" s="683">
        <f>IF(SUM(P32:Q32)=0,IF($F32="","","-"),SUM(P32:Q32))</f>
        <v>3</v>
      </c>
      <c r="P32" s="672">
        <v>2</v>
      </c>
      <c r="Q32" s="672">
        <v>1</v>
      </c>
      <c r="R32" s="683" t="str">
        <f>IF(SUM(S32:T32)=0,IF($F32="","","-"),SUM(S32:T32))</f>
        <v>-</v>
      </c>
      <c r="S32" s="672" t="s">
        <v>516</v>
      </c>
      <c r="T32" s="672" t="s">
        <v>516</v>
      </c>
      <c r="U32" s="672" t="s">
        <v>516</v>
      </c>
      <c r="V32" s="388">
        <f>IF(ISERROR(ROUND(F32/C32,3)*100),"",ROUND(F32/C32,3)*100)</f>
        <v>98.2</v>
      </c>
    </row>
    <row r="33" spans="1:22" ht="18" customHeight="1" thickBot="1">
      <c r="A33" s="1135"/>
      <c r="B33" s="378" t="s">
        <v>1938</v>
      </c>
      <c r="C33" s="158">
        <f>IF(SUM(D33:E33)=0,"",SUM(D33:E33))</f>
        <v>646</v>
      </c>
      <c r="D33" s="51">
        <f>IF(SUM(G33,J33,M33,P33,S33)=0,"",SUM(G33,J33,M33,P33,S33))</f>
        <v>329</v>
      </c>
      <c r="E33" s="51">
        <f>IF(SUM(H33,K33,N33,Q33,T33)=0,"",SUM(H33,K33,N33,Q33,T33))</f>
        <v>317</v>
      </c>
      <c r="F33" s="51">
        <f>IF(SUM(G33:H33)=0,"",SUM(G33:H33))</f>
        <v>641</v>
      </c>
      <c r="G33" s="675">
        <v>326</v>
      </c>
      <c r="H33" s="675">
        <v>315</v>
      </c>
      <c r="I33" s="51">
        <f>IF(SUM(J33:K33)=0,IF($F33="","","-"),SUM(J33:K33))</f>
        <v>4</v>
      </c>
      <c r="J33" s="675">
        <v>2</v>
      </c>
      <c r="K33" s="675">
        <v>2</v>
      </c>
      <c r="L33" s="51">
        <f>IF(SUM(M33:N33)=0,IF($F33="","","-"),SUM(M33:N33))</f>
        <v>1</v>
      </c>
      <c r="M33" s="675">
        <v>1</v>
      </c>
      <c r="N33" s="675" t="s">
        <v>2037</v>
      </c>
      <c r="O33" s="51" t="str">
        <f>IF(SUM(P33:Q33)=0,IF($F33="","","-"),SUM(P33:Q33))</f>
        <v>-</v>
      </c>
      <c r="P33" s="675" t="s">
        <v>2037</v>
      </c>
      <c r="Q33" s="675" t="s">
        <v>2037</v>
      </c>
      <c r="R33" s="51" t="str">
        <f>IF(SUM(S33:T33)=0,IF($F33="","","-"),SUM(S33:T33))</f>
        <v>-</v>
      </c>
      <c r="S33" s="675" t="s">
        <v>2037</v>
      </c>
      <c r="T33" s="675" t="s">
        <v>2037</v>
      </c>
      <c r="U33" s="675" t="s">
        <v>2037</v>
      </c>
      <c r="V33" s="389">
        <f>IF(ISERROR(ROUND(F33/C33,3)*100),"",ROUND(F33/C33,3)*100)</f>
        <v>99.2</v>
      </c>
    </row>
    <row r="34" spans="1:22" ht="18" customHeight="1">
      <c r="A34" s="1135"/>
      <c r="T34" s="1033" t="s">
        <v>1209</v>
      </c>
      <c r="U34" s="1034"/>
      <c r="V34" s="1034"/>
    </row>
    <row r="35" spans="1:22">
      <c r="A35" s="369"/>
    </row>
  </sheetData>
  <sheetProtection sheet="1" objects="1" scenarios="1"/>
  <mergeCells count="45">
    <mergeCell ref="U19:V19"/>
    <mergeCell ref="A1:A34"/>
    <mergeCell ref="R1:T1"/>
    <mergeCell ref="B2:B4"/>
    <mergeCell ref="C2:C4"/>
    <mergeCell ref="D2:D4"/>
    <mergeCell ref="E2:P2"/>
    <mergeCell ref="Q2:R2"/>
    <mergeCell ref="S2:T2"/>
    <mergeCell ref="E3:G3"/>
    <mergeCell ref="H3:J3"/>
    <mergeCell ref="K3:M3"/>
    <mergeCell ref="N3:P3"/>
    <mergeCell ref="Q4:R4"/>
    <mergeCell ref="S4:T4"/>
    <mergeCell ref="Q15:T15"/>
    <mergeCell ref="B20:B23"/>
    <mergeCell ref="C20:E20"/>
    <mergeCell ref="F20:T20"/>
    <mergeCell ref="V20:V23"/>
    <mergeCell ref="C21:C23"/>
    <mergeCell ref="D21:D23"/>
    <mergeCell ref="E21:E23"/>
    <mergeCell ref="F21:H21"/>
    <mergeCell ref="I21:K21"/>
    <mergeCell ref="L21:N21"/>
    <mergeCell ref="O21:Q21"/>
    <mergeCell ref="R21:T21"/>
    <mergeCell ref="U21:U23"/>
    <mergeCell ref="F22:F23"/>
    <mergeCell ref="G22:G23"/>
    <mergeCell ref="H22:H23"/>
    <mergeCell ref="I22:I23"/>
    <mergeCell ref="J22:J23"/>
    <mergeCell ref="K22:K23"/>
    <mergeCell ref="R22:R23"/>
    <mergeCell ref="S22:S23"/>
    <mergeCell ref="T22:T23"/>
    <mergeCell ref="T34:V34"/>
    <mergeCell ref="L22:L23"/>
    <mergeCell ref="M22:M23"/>
    <mergeCell ref="N22:N23"/>
    <mergeCell ref="O22:O23"/>
    <mergeCell ref="P22:P23"/>
    <mergeCell ref="Q22:Q23"/>
  </mergeCells>
  <phoneticPr fontId="3"/>
  <pageMargins left="0.19685039370078741" right="0.39370078740157483" top="1.1811023622047245" bottom="0.78740157480314965" header="0.51181102362204722" footer="0.51181102362204722"/>
  <pageSetup paperSize="9" scale="79" firstPageNumber="43"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W18"/>
  <sheetViews>
    <sheetView topLeftCell="B1" zoomScaleNormal="100" workbookViewId="0">
      <selection sqref="A1:E1"/>
    </sheetView>
  </sheetViews>
  <sheetFormatPr defaultRowHeight="18" customHeight="1"/>
  <cols>
    <col min="1" max="1" width="5.25" style="2" customWidth="1"/>
    <col min="2" max="2" width="3.25" style="2" customWidth="1"/>
    <col min="3" max="3" width="8.625" style="606" customWidth="1"/>
    <col min="4" max="4" width="8.625" style="2" customWidth="1"/>
    <col min="5" max="5" width="9.625" style="601" customWidth="1"/>
    <col min="6" max="23" width="6.625" style="2" customWidth="1"/>
    <col min="24" max="16384" width="9" style="2"/>
  </cols>
  <sheetData>
    <row r="1" spans="1:23" ht="21.95" customHeight="1" thickBot="1">
      <c r="A1" s="1288">
        <v>43</v>
      </c>
      <c r="C1" s="22" t="s">
        <v>1251</v>
      </c>
      <c r="F1" s="603"/>
      <c r="G1" s="603"/>
      <c r="H1" s="603"/>
      <c r="I1" s="603"/>
      <c r="J1" s="603"/>
      <c r="K1" s="603"/>
      <c r="L1" s="603"/>
      <c r="M1" s="603"/>
      <c r="N1" s="603"/>
      <c r="O1" s="603"/>
      <c r="P1" s="603"/>
      <c r="Q1" s="603"/>
      <c r="R1" s="603"/>
      <c r="S1" s="603"/>
      <c r="T1" s="603"/>
      <c r="U1" s="603"/>
      <c r="V1" s="603"/>
      <c r="W1" s="603"/>
    </row>
    <row r="2" spans="1:23" ht="21.95" customHeight="1">
      <c r="A2" s="1289"/>
      <c r="C2" s="1076" t="s">
        <v>1252</v>
      </c>
      <c r="D2" s="1076"/>
      <c r="E2" s="1077"/>
      <c r="F2" s="1086" t="s">
        <v>1253</v>
      </c>
      <c r="G2" s="1086"/>
      <c r="H2" s="1086" t="s">
        <v>1254</v>
      </c>
      <c r="I2" s="1086"/>
      <c r="J2" s="1086" t="s">
        <v>1255</v>
      </c>
      <c r="K2" s="1086"/>
      <c r="L2" s="1086" t="s">
        <v>1256</v>
      </c>
      <c r="M2" s="1086"/>
      <c r="N2" s="1086" t="s">
        <v>1257</v>
      </c>
      <c r="O2" s="1032"/>
      <c r="P2" s="1086" t="s">
        <v>1258</v>
      </c>
      <c r="Q2" s="1086"/>
      <c r="R2" s="1086" t="s">
        <v>1259</v>
      </c>
      <c r="S2" s="1086"/>
      <c r="T2" s="1086" t="s">
        <v>1260</v>
      </c>
      <c r="U2" s="1086"/>
      <c r="V2" s="1024" t="s">
        <v>1261</v>
      </c>
      <c r="W2" s="1024"/>
    </row>
    <row r="3" spans="1:23" ht="21.95" customHeight="1">
      <c r="A3" s="1289"/>
      <c r="C3" s="1020"/>
      <c r="D3" s="1020"/>
      <c r="E3" s="1021"/>
      <c r="F3" s="599" t="s">
        <v>218</v>
      </c>
      <c r="G3" s="599" t="s">
        <v>219</v>
      </c>
      <c r="H3" s="599" t="s">
        <v>218</v>
      </c>
      <c r="I3" s="599" t="s">
        <v>219</v>
      </c>
      <c r="J3" s="599" t="s">
        <v>218</v>
      </c>
      <c r="K3" s="599" t="s">
        <v>219</v>
      </c>
      <c r="L3" s="599" t="s">
        <v>218</v>
      </c>
      <c r="M3" s="599" t="s">
        <v>219</v>
      </c>
      <c r="N3" s="599" t="s">
        <v>218</v>
      </c>
      <c r="O3" s="600" t="s">
        <v>219</v>
      </c>
      <c r="P3" s="599" t="s">
        <v>218</v>
      </c>
      <c r="Q3" s="599" t="s">
        <v>219</v>
      </c>
      <c r="R3" s="599" t="s">
        <v>218</v>
      </c>
      <c r="S3" s="599" t="s">
        <v>219</v>
      </c>
      <c r="T3" s="599" t="s">
        <v>218</v>
      </c>
      <c r="U3" s="599" t="s">
        <v>219</v>
      </c>
      <c r="V3" s="599" t="s">
        <v>218</v>
      </c>
      <c r="W3" s="599" t="s">
        <v>219</v>
      </c>
    </row>
    <row r="4" spans="1:23" ht="33" customHeight="1">
      <c r="A4" s="1289"/>
      <c r="C4" s="604"/>
      <c r="D4" s="1287" t="s">
        <v>1262</v>
      </c>
      <c r="E4" s="530" t="s">
        <v>1961</v>
      </c>
      <c r="F4" s="543">
        <v>117</v>
      </c>
      <c r="G4" s="534">
        <v>116</v>
      </c>
      <c r="H4" s="534">
        <v>123.2</v>
      </c>
      <c r="I4" s="534">
        <v>121.9</v>
      </c>
      <c r="J4" s="534">
        <v>129</v>
      </c>
      <c r="K4" s="534">
        <v>128.1</v>
      </c>
      <c r="L4" s="534">
        <v>133.69999999999999</v>
      </c>
      <c r="M4" s="534">
        <v>133.5</v>
      </c>
      <c r="N4" s="534">
        <v>139.5</v>
      </c>
      <c r="O4" s="534">
        <v>140.80000000000001</v>
      </c>
      <c r="P4" s="534">
        <v>145.69999999999999</v>
      </c>
      <c r="Q4" s="534">
        <v>146.69999999999999</v>
      </c>
      <c r="R4" s="534">
        <v>153.80000000000001</v>
      </c>
      <c r="S4" s="534">
        <v>152.30000000000001</v>
      </c>
      <c r="T4" s="534">
        <v>159.9</v>
      </c>
      <c r="U4" s="534">
        <v>154.9</v>
      </c>
      <c r="V4" s="534">
        <v>165.8</v>
      </c>
      <c r="W4" s="535">
        <v>157.1</v>
      </c>
    </row>
    <row r="5" spans="1:23" ht="33" customHeight="1">
      <c r="A5" s="1289"/>
      <c r="C5" s="604"/>
      <c r="D5" s="1162"/>
      <c r="E5" s="531" t="s">
        <v>1938</v>
      </c>
      <c r="F5" s="542">
        <v>116.14558303886925</v>
      </c>
      <c r="G5" s="532">
        <v>115.02218181818181</v>
      </c>
      <c r="H5" s="532">
        <v>122.43964285714286</v>
      </c>
      <c r="I5" s="532">
        <v>121.40223048327138</v>
      </c>
      <c r="J5" s="532">
        <v>128.32526690391461</v>
      </c>
      <c r="K5" s="532">
        <v>127.39295774647887</v>
      </c>
      <c r="L5" s="532">
        <v>133.69149659863947</v>
      </c>
      <c r="M5" s="532">
        <v>134.25973154362416</v>
      </c>
      <c r="N5" s="532">
        <v>143.30571428571429</v>
      </c>
      <c r="O5" s="532">
        <v>139.82932551319647</v>
      </c>
      <c r="P5" s="532">
        <v>145.44939759036143</v>
      </c>
      <c r="Q5" s="532">
        <v>147.11414790996787</v>
      </c>
      <c r="R5" s="532">
        <v>153.00498442367601</v>
      </c>
      <c r="S5" s="532">
        <v>151.66608996539793</v>
      </c>
      <c r="T5" s="532">
        <v>160.52540192926043</v>
      </c>
      <c r="U5" s="532">
        <v>155.0036912751678</v>
      </c>
      <c r="V5" s="532">
        <v>164.79881656804733</v>
      </c>
      <c r="W5" s="533">
        <v>155.87785016286645</v>
      </c>
    </row>
    <row r="6" spans="1:23" ht="33" customHeight="1">
      <c r="A6" s="1289"/>
      <c r="C6" s="604" t="s">
        <v>1263</v>
      </c>
      <c r="D6" s="1287" t="s">
        <v>1264</v>
      </c>
      <c r="E6" s="530" t="s">
        <v>1961</v>
      </c>
      <c r="F6" s="543">
        <v>117.4</v>
      </c>
      <c r="G6" s="534">
        <v>116.5</v>
      </c>
      <c r="H6" s="534">
        <v>123.4</v>
      </c>
      <c r="I6" s="534">
        <v>122.3</v>
      </c>
      <c r="J6" s="534">
        <v>129.19999999999999</v>
      </c>
      <c r="K6" s="534">
        <v>128.6</v>
      </c>
      <c r="L6" s="534">
        <v>134.30000000000001</v>
      </c>
      <c r="M6" s="534">
        <v>134.69999999999999</v>
      </c>
      <c r="N6" s="534">
        <v>139.9</v>
      </c>
      <c r="O6" s="534">
        <v>141.80000000000001</v>
      </c>
      <c r="P6" s="534">
        <v>146.6</v>
      </c>
      <c r="Q6" s="534">
        <v>148.1</v>
      </c>
      <c r="R6" s="534">
        <v>154.6</v>
      </c>
      <c r="S6" s="534">
        <v>152.6</v>
      </c>
      <c r="T6" s="534">
        <v>161.6</v>
      </c>
      <c r="U6" s="534">
        <v>155.5</v>
      </c>
      <c r="V6" s="534">
        <v>166.1</v>
      </c>
      <c r="W6" s="535">
        <v>156.9</v>
      </c>
    </row>
    <row r="7" spans="1:23" ht="33" customHeight="1">
      <c r="A7" s="1289"/>
      <c r="C7" s="604" t="s">
        <v>1265</v>
      </c>
      <c r="D7" s="1162"/>
      <c r="E7" s="531" t="s">
        <v>1938</v>
      </c>
      <c r="F7" s="542">
        <v>116.6</v>
      </c>
      <c r="G7" s="532">
        <v>116</v>
      </c>
      <c r="H7" s="532">
        <v>122.5</v>
      </c>
      <c r="I7" s="532">
        <v>121.7</v>
      </c>
      <c r="J7" s="532">
        <v>127.8</v>
      </c>
      <c r="K7" s="532">
        <v>127.4</v>
      </c>
      <c r="L7" s="532">
        <v>133.69999999999999</v>
      </c>
      <c r="M7" s="532">
        <v>133.80000000000001</v>
      </c>
      <c r="N7" s="532">
        <v>138.80000000000001</v>
      </c>
      <c r="O7" s="532">
        <v>140</v>
      </c>
      <c r="P7" s="532">
        <v>146.1</v>
      </c>
      <c r="Q7" s="532">
        <v>147</v>
      </c>
      <c r="R7" s="532">
        <v>153.19999999999999</v>
      </c>
      <c r="S7" s="532">
        <v>152.1</v>
      </c>
      <c r="T7" s="532">
        <v>160.19999999999999</v>
      </c>
      <c r="U7" s="532">
        <v>155</v>
      </c>
      <c r="V7" s="532">
        <v>165.7</v>
      </c>
      <c r="W7" s="533">
        <v>156.69999999999999</v>
      </c>
    </row>
    <row r="8" spans="1:23" ht="33" customHeight="1">
      <c r="A8" s="1289"/>
      <c r="C8" s="605"/>
      <c r="D8" s="1161" t="s">
        <v>1266</v>
      </c>
      <c r="E8" s="530" t="s">
        <v>1961</v>
      </c>
      <c r="F8" s="543">
        <v>117.5</v>
      </c>
      <c r="G8" s="534">
        <v>116.7</v>
      </c>
      <c r="H8" s="534">
        <v>123.5</v>
      </c>
      <c r="I8" s="534">
        <v>122.6</v>
      </c>
      <c r="J8" s="534">
        <v>129.1</v>
      </c>
      <c r="K8" s="534">
        <v>128.5</v>
      </c>
      <c r="L8" s="534">
        <v>134.5</v>
      </c>
      <c r="M8" s="534">
        <v>134.80000000000001</v>
      </c>
      <c r="N8" s="534">
        <v>140.1</v>
      </c>
      <c r="O8" s="534">
        <v>141.5</v>
      </c>
      <c r="P8" s="534">
        <v>146.6</v>
      </c>
      <c r="Q8" s="534">
        <v>148</v>
      </c>
      <c r="R8" s="534">
        <v>154.30000000000001</v>
      </c>
      <c r="S8" s="534">
        <v>152.6</v>
      </c>
      <c r="T8" s="534">
        <v>161.4</v>
      </c>
      <c r="U8" s="534">
        <v>155.19999999999999</v>
      </c>
      <c r="V8" s="534">
        <v>166.1</v>
      </c>
      <c r="W8" s="535">
        <v>156.69999999999999</v>
      </c>
    </row>
    <row r="9" spans="1:23" ht="33" customHeight="1">
      <c r="A9" s="1289"/>
      <c r="C9" s="602"/>
      <c r="D9" s="1162"/>
      <c r="E9" s="531" t="s">
        <v>1938</v>
      </c>
      <c r="F9" s="542">
        <v>116.7</v>
      </c>
      <c r="G9" s="532">
        <v>115.8</v>
      </c>
      <c r="H9" s="532">
        <v>122.6</v>
      </c>
      <c r="I9" s="532">
        <v>121.8</v>
      </c>
      <c r="J9" s="532">
        <v>128.30000000000001</v>
      </c>
      <c r="K9" s="532">
        <v>127.6</v>
      </c>
      <c r="L9" s="532">
        <v>133.80000000000001</v>
      </c>
      <c r="M9" s="532">
        <v>134.1</v>
      </c>
      <c r="N9" s="532">
        <v>139.30000000000001</v>
      </c>
      <c r="O9" s="532">
        <v>140.9</v>
      </c>
      <c r="P9" s="532">
        <v>145.9</v>
      </c>
      <c r="Q9" s="532">
        <v>147.30000000000001</v>
      </c>
      <c r="R9" s="532">
        <v>153.6</v>
      </c>
      <c r="S9" s="532">
        <v>152.1</v>
      </c>
      <c r="T9" s="532">
        <v>160.6</v>
      </c>
      <c r="U9" s="532">
        <v>155</v>
      </c>
      <c r="V9" s="532">
        <v>165.7</v>
      </c>
      <c r="W9" s="533">
        <v>156.5</v>
      </c>
    </row>
    <row r="10" spans="1:23" ht="33" customHeight="1">
      <c r="A10" s="1289"/>
      <c r="C10" s="604"/>
      <c r="D10" s="1161" t="s">
        <v>1262</v>
      </c>
      <c r="E10" s="530" t="s">
        <v>1961</v>
      </c>
      <c r="F10" s="544">
        <v>21.3</v>
      </c>
      <c r="G10" s="544">
        <v>20.8</v>
      </c>
      <c r="H10" s="544">
        <v>24.4</v>
      </c>
      <c r="I10" s="544">
        <v>23.7</v>
      </c>
      <c r="J10" s="544">
        <v>27.6</v>
      </c>
      <c r="K10" s="544">
        <v>26.9</v>
      </c>
      <c r="L10" s="544">
        <v>30.8</v>
      </c>
      <c r="M10" s="544">
        <v>27.1</v>
      </c>
      <c r="N10" s="536">
        <v>34.9</v>
      </c>
      <c r="O10" s="536">
        <v>34.1</v>
      </c>
      <c r="P10" s="536">
        <v>38.4</v>
      </c>
      <c r="Q10" s="536">
        <v>38.299999999999997</v>
      </c>
      <c r="R10" s="536">
        <v>43.8</v>
      </c>
      <c r="S10" s="536">
        <v>43.2</v>
      </c>
      <c r="T10" s="536">
        <v>48.8</v>
      </c>
      <c r="U10" s="536">
        <v>46.2</v>
      </c>
      <c r="V10" s="536">
        <v>53.6</v>
      </c>
      <c r="W10" s="537">
        <v>49.7</v>
      </c>
    </row>
    <row r="11" spans="1:23" ht="33" customHeight="1">
      <c r="A11" s="1289"/>
      <c r="C11" s="604"/>
      <c r="D11" s="1162"/>
      <c r="E11" s="531" t="s">
        <v>1938</v>
      </c>
      <c r="F11" s="545">
        <v>21.098233215547705</v>
      </c>
      <c r="G11" s="545">
        <v>20.740836363636365</v>
      </c>
      <c r="H11" s="545">
        <v>24.006071428571428</v>
      </c>
      <c r="I11" s="545">
        <v>23.140892193308549</v>
      </c>
      <c r="J11" s="545">
        <v>27.467971530249105</v>
      </c>
      <c r="K11" s="545">
        <v>26.52781690140845</v>
      </c>
      <c r="L11" s="545">
        <v>30.591496598639502</v>
      </c>
      <c r="M11" s="545">
        <v>30.202013422818794</v>
      </c>
      <c r="N11" s="538">
        <v>35.51111111111112</v>
      </c>
      <c r="O11" s="538">
        <v>34.518181818181816</v>
      </c>
      <c r="P11" s="538">
        <v>39.045619335347432</v>
      </c>
      <c r="Q11" s="538">
        <v>38.914147909967845</v>
      </c>
      <c r="R11" s="538">
        <v>42.90654205607477</v>
      </c>
      <c r="S11" s="538">
        <v>42.686505190311415</v>
      </c>
      <c r="T11" s="538">
        <v>48.39710610932476</v>
      </c>
      <c r="U11" s="538">
        <v>46.665771812080543</v>
      </c>
      <c r="V11" s="538">
        <v>53.166863905325449</v>
      </c>
      <c r="W11" s="539">
        <v>49.240196078431374</v>
      </c>
    </row>
    <row r="12" spans="1:23" ht="33" customHeight="1">
      <c r="A12" s="1289"/>
      <c r="C12" s="604" t="s">
        <v>1267</v>
      </c>
      <c r="D12" s="1287" t="s">
        <v>1264</v>
      </c>
      <c r="E12" s="530" t="s">
        <v>1961</v>
      </c>
      <c r="F12" s="540">
        <v>21.8</v>
      </c>
      <c r="G12" s="540">
        <v>21.2</v>
      </c>
      <c r="H12" s="540">
        <v>24.6</v>
      </c>
      <c r="I12" s="540">
        <v>24</v>
      </c>
      <c r="J12" s="540">
        <v>28.1</v>
      </c>
      <c r="K12" s="540">
        <v>27.4</v>
      </c>
      <c r="L12" s="540">
        <v>31.7</v>
      </c>
      <c r="M12" s="540">
        <v>31</v>
      </c>
      <c r="N12" s="540">
        <v>35.6</v>
      </c>
      <c r="O12" s="540">
        <v>34.799999999999997</v>
      </c>
      <c r="P12" s="540">
        <v>40.1</v>
      </c>
      <c r="Q12" s="540">
        <v>40.4</v>
      </c>
      <c r="R12" s="540">
        <v>45.4</v>
      </c>
      <c r="S12" s="540">
        <v>43.8</v>
      </c>
      <c r="T12" s="540">
        <v>51.5</v>
      </c>
      <c r="U12" s="540">
        <v>47</v>
      </c>
      <c r="V12" s="540">
        <v>55.1</v>
      </c>
      <c r="W12" s="541">
        <v>50</v>
      </c>
    </row>
    <row r="13" spans="1:23" ht="33" customHeight="1">
      <c r="A13" s="1289"/>
      <c r="C13" s="604"/>
      <c r="D13" s="1162"/>
      <c r="E13" s="531" t="s">
        <v>1938</v>
      </c>
      <c r="F13" s="538">
        <v>21.3</v>
      </c>
      <c r="G13" s="538">
        <v>21.1</v>
      </c>
      <c r="H13" s="538">
        <v>24.5</v>
      </c>
      <c r="I13" s="538">
        <v>23.8</v>
      </c>
      <c r="J13" s="538">
        <v>27.4</v>
      </c>
      <c r="K13" s="538">
        <v>26.8</v>
      </c>
      <c r="L13" s="538">
        <v>31.5</v>
      </c>
      <c r="M13" s="538">
        <v>30.2</v>
      </c>
      <c r="N13" s="538">
        <v>34.799999999999997</v>
      </c>
      <c r="O13" s="538">
        <v>34.4</v>
      </c>
      <c r="P13" s="538">
        <v>39.4</v>
      </c>
      <c r="Q13" s="538">
        <v>39.799999999999997</v>
      </c>
      <c r="R13" s="538">
        <v>44.6</v>
      </c>
      <c r="S13" s="538">
        <v>44.2</v>
      </c>
      <c r="T13" s="538">
        <v>49.5</v>
      </c>
      <c r="U13" s="538">
        <v>47.2</v>
      </c>
      <c r="V13" s="538">
        <v>54.1</v>
      </c>
      <c r="W13" s="539">
        <v>49.6</v>
      </c>
    </row>
    <row r="14" spans="1:23" ht="33" customHeight="1">
      <c r="A14" s="1289"/>
      <c r="C14" s="605"/>
      <c r="D14" s="1161" t="s">
        <v>1266</v>
      </c>
      <c r="E14" s="530" t="s">
        <v>1961</v>
      </c>
      <c r="F14" s="544">
        <v>22</v>
      </c>
      <c r="G14" s="544">
        <v>21.5</v>
      </c>
      <c r="H14" s="544">
        <v>24.9</v>
      </c>
      <c r="I14" s="544">
        <v>24.3</v>
      </c>
      <c r="J14" s="544">
        <v>28.4</v>
      </c>
      <c r="K14" s="544">
        <v>27.4</v>
      </c>
      <c r="L14" s="544">
        <v>32</v>
      </c>
      <c r="M14" s="544">
        <v>31.1</v>
      </c>
      <c r="N14" s="536">
        <v>35.9</v>
      </c>
      <c r="O14" s="536">
        <v>35.4</v>
      </c>
      <c r="P14" s="536">
        <v>40.4</v>
      </c>
      <c r="Q14" s="536">
        <v>40.299999999999997</v>
      </c>
      <c r="R14" s="536">
        <v>45.8</v>
      </c>
      <c r="S14" s="536">
        <v>44.5</v>
      </c>
      <c r="T14" s="536">
        <v>50.9</v>
      </c>
      <c r="U14" s="536">
        <v>47.9</v>
      </c>
      <c r="V14" s="536">
        <v>55.2</v>
      </c>
      <c r="W14" s="537">
        <v>50.2</v>
      </c>
    </row>
    <row r="15" spans="1:23" ht="33" customHeight="1" thickBot="1">
      <c r="A15" s="1289"/>
      <c r="C15" s="602"/>
      <c r="D15" s="1162"/>
      <c r="E15" s="531" t="s">
        <v>1938</v>
      </c>
      <c r="F15" s="538">
        <v>21.7</v>
      </c>
      <c r="G15" s="538">
        <v>21.2</v>
      </c>
      <c r="H15" s="538">
        <v>24.5</v>
      </c>
      <c r="I15" s="538">
        <v>23.9</v>
      </c>
      <c r="J15" s="538">
        <v>27.7</v>
      </c>
      <c r="K15" s="538">
        <v>27</v>
      </c>
      <c r="L15" s="538">
        <v>31.3</v>
      </c>
      <c r="M15" s="538">
        <v>30.6</v>
      </c>
      <c r="N15" s="538">
        <v>35.1</v>
      </c>
      <c r="O15" s="538">
        <v>35</v>
      </c>
      <c r="P15" s="538">
        <v>39.6</v>
      </c>
      <c r="Q15" s="538">
        <v>39.799999999999997</v>
      </c>
      <c r="R15" s="538">
        <v>45.2</v>
      </c>
      <c r="S15" s="538">
        <v>44.4</v>
      </c>
      <c r="T15" s="538">
        <v>50</v>
      </c>
      <c r="U15" s="538">
        <v>47.6</v>
      </c>
      <c r="V15" s="538">
        <v>54.7</v>
      </c>
      <c r="W15" s="539">
        <v>50</v>
      </c>
    </row>
    <row r="16" spans="1:23" ht="21.95" customHeight="1">
      <c r="A16" s="1289"/>
      <c r="C16" s="1163" t="s">
        <v>1904</v>
      </c>
      <c r="D16" s="1164"/>
      <c r="E16" s="1164"/>
      <c r="F16" s="1164"/>
      <c r="G16" s="1164"/>
      <c r="H16" s="1164"/>
      <c r="I16" s="1164"/>
      <c r="J16" s="1164"/>
      <c r="K16" s="1164"/>
      <c r="L16" s="1164"/>
      <c r="M16" s="1164"/>
      <c r="N16" s="1164"/>
      <c r="O16" s="1164"/>
      <c r="P16" s="1164"/>
      <c r="Q16" s="1164"/>
      <c r="R16" s="575"/>
      <c r="S16" s="1183" t="s">
        <v>1268</v>
      </c>
      <c r="T16" s="1183"/>
      <c r="U16" s="1183"/>
      <c r="V16" s="1183"/>
      <c r="W16" s="1183"/>
    </row>
    <row r="17" spans="1:18" ht="18" customHeight="1">
      <c r="A17" s="1289"/>
      <c r="C17" s="1165"/>
      <c r="D17" s="1165"/>
      <c r="E17" s="1165"/>
      <c r="F17" s="1165"/>
      <c r="G17" s="1165"/>
      <c r="H17" s="1165"/>
      <c r="I17" s="1165"/>
      <c r="J17" s="1165"/>
      <c r="K17" s="1165"/>
      <c r="L17" s="1165"/>
      <c r="M17" s="1165"/>
      <c r="N17" s="1165"/>
      <c r="O17" s="1165"/>
      <c r="P17" s="1165"/>
      <c r="Q17" s="1165"/>
      <c r="R17" s="576"/>
    </row>
    <row r="18" spans="1:18" ht="18" customHeight="1">
      <c r="A18" s="1289"/>
      <c r="C18" s="1165"/>
      <c r="D18" s="1165"/>
      <c r="E18" s="1165"/>
      <c r="F18" s="1165"/>
      <c r="G18" s="1165"/>
      <c r="H18" s="1165"/>
      <c r="I18" s="1165"/>
      <c r="J18" s="1165"/>
      <c r="K18" s="1165"/>
      <c r="L18" s="1165"/>
      <c r="M18" s="1165"/>
      <c r="N18" s="1165"/>
      <c r="O18" s="1165"/>
      <c r="P18" s="1165"/>
      <c r="Q18" s="1165"/>
    </row>
  </sheetData>
  <sheetProtection sheet="1" objects="1" scenarios="1"/>
  <mergeCells count="19">
    <mergeCell ref="A1:A18"/>
    <mergeCell ref="C16:Q18"/>
    <mergeCell ref="D12:D13"/>
    <mergeCell ref="D14:D15"/>
    <mergeCell ref="S16:W16"/>
    <mergeCell ref="D6:D7"/>
    <mergeCell ref="D8:D9"/>
    <mergeCell ref="D10:D11"/>
    <mergeCell ref="P2:Q2"/>
    <mergeCell ref="R2:S2"/>
    <mergeCell ref="T2:U2"/>
    <mergeCell ref="V2:W2"/>
    <mergeCell ref="D4:D5"/>
    <mergeCell ref="C2:E3"/>
    <mergeCell ref="F2:G2"/>
    <mergeCell ref="H2:I2"/>
    <mergeCell ref="J2:K2"/>
    <mergeCell ref="L2:M2"/>
    <mergeCell ref="N2:O2"/>
  </mergeCells>
  <phoneticPr fontId="3"/>
  <printOptions horizontalCentered="1"/>
  <pageMargins left="0.39370078740157483" right="0.78740157480314965" top="1.1811023622047245" bottom="0.78740157480314965" header="0.51181102362204722" footer="0.51181102362204722"/>
  <pageSetup paperSize="9" scale="88" firstPageNumber="4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K40"/>
  <sheetViews>
    <sheetView zoomScaleNormal="100" workbookViewId="0">
      <selection sqref="A1:E1"/>
    </sheetView>
  </sheetViews>
  <sheetFormatPr defaultRowHeight="13.5"/>
  <cols>
    <col min="1" max="1" width="5.25" style="36" bestFit="1" customWidth="1"/>
    <col min="2" max="2" width="3.375" style="42" bestFit="1" customWidth="1"/>
    <col min="3" max="10" width="7.5" style="36" bestFit="1" customWidth="1"/>
    <col min="11" max="11" width="8.5" style="36" bestFit="1" customWidth="1"/>
    <col min="12" max="16384" width="9" style="36"/>
  </cols>
  <sheetData>
    <row r="1" spans="1:11" ht="20.100000000000001" customHeight="1" thickBot="1">
      <c r="A1" s="41" t="s">
        <v>2025</v>
      </c>
      <c r="B1" s="156"/>
      <c r="C1" s="41"/>
      <c r="D1" s="41"/>
      <c r="E1" s="41"/>
      <c r="F1" s="41"/>
      <c r="G1" s="41"/>
      <c r="H1" s="1105" t="s">
        <v>1960</v>
      </c>
      <c r="I1" s="1105"/>
      <c r="J1" s="1105"/>
      <c r="K1" s="1105"/>
    </row>
    <row r="2" spans="1:11" ht="20.100000000000001" customHeight="1">
      <c r="A2" s="1123" t="s">
        <v>1269</v>
      </c>
      <c r="B2" s="1124"/>
      <c r="C2" s="381" t="s">
        <v>1270</v>
      </c>
      <c r="D2" s="381" t="s">
        <v>1271</v>
      </c>
      <c r="E2" s="381" t="s">
        <v>1272</v>
      </c>
      <c r="F2" s="381" t="s">
        <v>1273</v>
      </c>
      <c r="G2" s="381" t="s">
        <v>1274</v>
      </c>
      <c r="H2" s="381" t="s">
        <v>1275</v>
      </c>
      <c r="I2" s="381" t="s">
        <v>1276</v>
      </c>
      <c r="J2" s="381" t="s">
        <v>1277</v>
      </c>
      <c r="K2" s="1257" t="s">
        <v>180</v>
      </c>
    </row>
    <row r="3" spans="1:11" ht="20.100000000000001" customHeight="1">
      <c r="A3" s="1126"/>
      <c r="B3" s="1127"/>
      <c r="C3" s="224" t="s">
        <v>1204</v>
      </c>
      <c r="D3" s="224" t="s">
        <v>1204</v>
      </c>
      <c r="E3" s="224" t="s">
        <v>1204</v>
      </c>
      <c r="F3" s="224" t="s">
        <v>1204</v>
      </c>
      <c r="G3" s="224" t="s">
        <v>1204</v>
      </c>
      <c r="H3" s="224" t="s">
        <v>1204</v>
      </c>
      <c r="I3" s="224" t="s">
        <v>1204</v>
      </c>
      <c r="J3" s="224" t="s">
        <v>1204</v>
      </c>
      <c r="K3" s="1083"/>
    </row>
    <row r="4" spans="1:11" ht="20.100000000000001" customHeight="1">
      <c r="A4" s="1267" t="s">
        <v>158</v>
      </c>
      <c r="B4" s="223" t="s">
        <v>218</v>
      </c>
      <c r="C4" s="225">
        <f>IF(SUM(C7+C10+C13+C16+C19+C22)=0,"",SUM(C7+C10+C13+C16+C19+C22))</f>
        <v>185</v>
      </c>
      <c r="D4" s="226">
        <f t="shared" ref="D4:J5" si="0">IF(SUM(D7+D10+D13+D16+D19+D22)=0,"",SUM(D7+D10+D13+D16+D19+D22))</f>
        <v>241</v>
      </c>
      <c r="E4" s="226">
        <f t="shared" si="0"/>
        <v>258</v>
      </c>
      <c r="F4" s="226">
        <f t="shared" si="0"/>
        <v>234</v>
      </c>
      <c r="G4" s="226">
        <f t="shared" si="0"/>
        <v>153</v>
      </c>
      <c r="H4" s="226">
        <f t="shared" si="0"/>
        <v>202</v>
      </c>
      <c r="I4" s="226">
        <f t="shared" si="0"/>
        <v>280</v>
      </c>
      <c r="J4" s="226">
        <f t="shared" si="0"/>
        <v>246</v>
      </c>
      <c r="K4" s="226">
        <f>IF(SUM(C4:J4)=0,"",SUM(C4:J4))</f>
        <v>1799</v>
      </c>
    </row>
    <row r="5" spans="1:11" ht="20.100000000000001" customHeight="1">
      <c r="A5" s="1084"/>
      <c r="B5" s="335" t="s">
        <v>219</v>
      </c>
      <c r="C5" s="97">
        <f>IF(SUM(C8+C11+C14+C17+C20+C23)=0,"",SUM(C8+C11+C14+C17+C20+C23))</f>
        <v>195</v>
      </c>
      <c r="D5" s="98">
        <f t="shared" si="0"/>
        <v>258</v>
      </c>
      <c r="E5" s="98">
        <f t="shared" si="0"/>
        <v>226</v>
      </c>
      <c r="F5" s="98">
        <f t="shared" si="0"/>
        <v>231</v>
      </c>
      <c r="G5" s="98">
        <f t="shared" si="0"/>
        <v>149</v>
      </c>
      <c r="H5" s="98">
        <f t="shared" si="0"/>
        <v>202</v>
      </c>
      <c r="I5" s="98">
        <f t="shared" si="0"/>
        <v>284</v>
      </c>
      <c r="J5" s="98">
        <f t="shared" si="0"/>
        <v>241</v>
      </c>
      <c r="K5" s="98">
        <f>IF(SUM(C5:J5)=0,"",SUM(C5:J5))</f>
        <v>1786</v>
      </c>
    </row>
    <row r="6" spans="1:11" ht="20.100000000000001" customHeight="1">
      <c r="A6" s="1291"/>
      <c r="B6" s="390" t="s">
        <v>180</v>
      </c>
      <c r="C6" s="391">
        <f>IF(ISERROR(C4+C5),"",C4+C5)</f>
        <v>380</v>
      </c>
      <c r="D6" s="392">
        <f t="shared" ref="D6:J6" si="1">IF(ISERROR(D4+D5),"",D4+D5)</f>
        <v>499</v>
      </c>
      <c r="E6" s="392">
        <f t="shared" si="1"/>
        <v>484</v>
      </c>
      <c r="F6" s="392">
        <f t="shared" si="1"/>
        <v>465</v>
      </c>
      <c r="G6" s="392">
        <f t="shared" si="1"/>
        <v>302</v>
      </c>
      <c r="H6" s="392">
        <f t="shared" si="1"/>
        <v>404</v>
      </c>
      <c r="I6" s="392">
        <f t="shared" si="1"/>
        <v>564</v>
      </c>
      <c r="J6" s="392">
        <f t="shared" si="1"/>
        <v>487</v>
      </c>
      <c r="K6" s="392">
        <f>IF(SUM(C6:J6)=0,"",SUM(C6:J6))</f>
        <v>3585</v>
      </c>
    </row>
    <row r="7" spans="1:11" ht="20.100000000000001" customHeight="1">
      <c r="A7" s="1290" t="s">
        <v>1278</v>
      </c>
      <c r="B7" s="393" t="s">
        <v>218</v>
      </c>
      <c r="C7" s="394">
        <v>33</v>
      </c>
      <c r="D7" s="395">
        <v>46</v>
      </c>
      <c r="E7" s="395">
        <v>40</v>
      </c>
      <c r="F7" s="395">
        <v>40</v>
      </c>
      <c r="G7" s="395">
        <v>24</v>
      </c>
      <c r="H7" s="395">
        <v>21</v>
      </c>
      <c r="I7" s="395">
        <v>43</v>
      </c>
      <c r="J7" s="395">
        <v>37</v>
      </c>
      <c r="K7" s="396">
        <f t="shared" ref="K7:K23" si="2">IF(SUM(C7:J7)=0,"",SUM(C7:J7))</f>
        <v>284</v>
      </c>
    </row>
    <row r="8" spans="1:11" ht="20.100000000000001" customHeight="1">
      <c r="A8" s="1084"/>
      <c r="B8" s="335" t="s">
        <v>219</v>
      </c>
      <c r="C8" s="88">
        <v>28</v>
      </c>
      <c r="D8" s="40">
        <v>47</v>
      </c>
      <c r="E8" s="40">
        <v>29</v>
      </c>
      <c r="F8" s="40">
        <v>37</v>
      </c>
      <c r="G8" s="40">
        <v>22</v>
      </c>
      <c r="H8" s="40">
        <v>27</v>
      </c>
      <c r="I8" s="40">
        <v>48</v>
      </c>
      <c r="J8" s="40">
        <v>38</v>
      </c>
      <c r="K8" s="98">
        <f t="shared" si="2"/>
        <v>276</v>
      </c>
    </row>
    <row r="9" spans="1:11" ht="20.100000000000001" customHeight="1">
      <c r="A9" s="1291"/>
      <c r="B9" s="390" t="s">
        <v>180</v>
      </c>
      <c r="C9" s="391">
        <f>IF(SUM(C7:C8)=0,"",SUM(C7:C8))</f>
        <v>61</v>
      </c>
      <c r="D9" s="392">
        <f t="shared" ref="D9:K9" si="3">IF(SUM(D7:D8)=0,"",SUM(D7:D8))</f>
        <v>93</v>
      </c>
      <c r="E9" s="392">
        <f t="shared" si="3"/>
        <v>69</v>
      </c>
      <c r="F9" s="392">
        <f t="shared" si="3"/>
        <v>77</v>
      </c>
      <c r="G9" s="392">
        <f t="shared" si="3"/>
        <v>46</v>
      </c>
      <c r="H9" s="392">
        <f t="shared" si="3"/>
        <v>48</v>
      </c>
      <c r="I9" s="392">
        <f t="shared" si="3"/>
        <v>91</v>
      </c>
      <c r="J9" s="392">
        <f t="shared" si="3"/>
        <v>75</v>
      </c>
      <c r="K9" s="392">
        <f t="shared" si="3"/>
        <v>560</v>
      </c>
    </row>
    <row r="10" spans="1:11" ht="20.100000000000001" customHeight="1">
      <c r="A10" s="1290" t="s">
        <v>1279</v>
      </c>
      <c r="B10" s="393" t="s">
        <v>218</v>
      </c>
      <c r="C10" s="394">
        <v>24</v>
      </c>
      <c r="D10" s="395">
        <v>27</v>
      </c>
      <c r="E10" s="395">
        <v>42</v>
      </c>
      <c r="F10" s="395">
        <v>42</v>
      </c>
      <c r="G10" s="395">
        <v>26</v>
      </c>
      <c r="H10" s="395">
        <v>34</v>
      </c>
      <c r="I10" s="395">
        <v>45</v>
      </c>
      <c r="J10" s="395">
        <v>40</v>
      </c>
      <c r="K10" s="396">
        <f t="shared" si="2"/>
        <v>280</v>
      </c>
    </row>
    <row r="11" spans="1:11" ht="20.100000000000001" customHeight="1">
      <c r="A11" s="1084"/>
      <c r="B11" s="335" t="s">
        <v>219</v>
      </c>
      <c r="C11" s="88">
        <v>27</v>
      </c>
      <c r="D11" s="40">
        <v>49</v>
      </c>
      <c r="E11" s="40">
        <v>41</v>
      </c>
      <c r="F11" s="40">
        <v>29</v>
      </c>
      <c r="G11" s="40">
        <v>19</v>
      </c>
      <c r="H11" s="40">
        <v>29</v>
      </c>
      <c r="I11" s="40">
        <v>42</v>
      </c>
      <c r="J11" s="40">
        <v>34</v>
      </c>
      <c r="K11" s="98">
        <f t="shared" si="2"/>
        <v>270</v>
      </c>
    </row>
    <row r="12" spans="1:11" ht="20.100000000000001" customHeight="1">
      <c r="A12" s="1291"/>
      <c r="B12" s="390" t="s">
        <v>180</v>
      </c>
      <c r="C12" s="391">
        <f t="shared" ref="C12:K12" si="4">IF(SUM(C10:C11)=0,"",SUM(C10:C11))</f>
        <v>51</v>
      </c>
      <c r="D12" s="392">
        <f t="shared" si="4"/>
        <v>76</v>
      </c>
      <c r="E12" s="392">
        <f t="shared" si="4"/>
        <v>83</v>
      </c>
      <c r="F12" s="392">
        <f t="shared" si="4"/>
        <v>71</v>
      </c>
      <c r="G12" s="392">
        <f t="shared" si="4"/>
        <v>45</v>
      </c>
      <c r="H12" s="392">
        <f t="shared" si="4"/>
        <v>63</v>
      </c>
      <c r="I12" s="392">
        <f t="shared" si="4"/>
        <v>87</v>
      </c>
      <c r="J12" s="392">
        <f t="shared" si="4"/>
        <v>74</v>
      </c>
      <c r="K12" s="392">
        <f t="shared" si="4"/>
        <v>550</v>
      </c>
    </row>
    <row r="13" spans="1:11" ht="20.100000000000001" customHeight="1">
      <c r="A13" s="1290" t="s">
        <v>1280</v>
      </c>
      <c r="B13" s="393" t="s">
        <v>218</v>
      </c>
      <c r="C13" s="394">
        <v>25</v>
      </c>
      <c r="D13" s="395">
        <v>36</v>
      </c>
      <c r="E13" s="395">
        <v>34</v>
      </c>
      <c r="F13" s="395">
        <v>39</v>
      </c>
      <c r="G13" s="395">
        <v>28</v>
      </c>
      <c r="H13" s="395">
        <v>38</v>
      </c>
      <c r="I13" s="395">
        <v>46</v>
      </c>
      <c r="J13" s="395">
        <v>35</v>
      </c>
      <c r="K13" s="396">
        <f t="shared" si="2"/>
        <v>281</v>
      </c>
    </row>
    <row r="14" spans="1:11" ht="20.100000000000001" customHeight="1">
      <c r="A14" s="1084"/>
      <c r="B14" s="335" t="s">
        <v>219</v>
      </c>
      <c r="C14" s="88">
        <v>24</v>
      </c>
      <c r="D14" s="40">
        <v>38</v>
      </c>
      <c r="E14" s="40">
        <v>37</v>
      </c>
      <c r="F14" s="40">
        <v>32</v>
      </c>
      <c r="G14" s="40">
        <v>31</v>
      </c>
      <c r="H14" s="40">
        <v>38</v>
      </c>
      <c r="I14" s="40">
        <v>45</v>
      </c>
      <c r="J14" s="40">
        <v>41</v>
      </c>
      <c r="K14" s="98">
        <f t="shared" si="2"/>
        <v>286</v>
      </c>
    </row>
    <row r="15" spans="1:11" ht="20.100000000000001" customHeight="1">
      <c r="A15" s="1291"/>
      <c r="B15" s="390" t="s">
        <v>180</v>
      </c>
      <c r="C15" s="391">
        <f t="shared" ref="C15:K15" si="5">IF(SUM(C13:C14)=0,"",SUM(C13:C14))</f>
        <v>49</v>
      </c>
      <c r="D15" s="392">
        <f t="shared" si="5"/>
        <v>74</v>
      </c>
      <c r="E15" s="392">
        <f t="shared" si="5"/>
        <v>71</v>
      </c>
      <c r="F15" s="392">
        <f t="shared" si="5"/>
        <v>71</v>
      </c>
      <c r="G15" s="392">
        <f t="shared" si="5"/>
        <v>59</v>
      </c>
      <c r="H15" s="392">
        <f t="shared" si="5"/>
        <v>76</v>
      </c>
      <c r="I15" s="392">
        <f t="shared" si="5"/>
        <v>91</v>
      </c>
      <c r="J15" s="392">
        <f t="shared" si="5"/>
        <v>76</v>
      </c>
      <c r="K15" s="392">
        <f t="shared" si="5"/>
        <v>567</v>
      </c>
    </row>
    <row r="16" spans="1:11" ht="20.100000000000001" customHeight="1">
      <c r="A16" s="1290" t="s">
        <v>1281</v>
      </c>
      <c r="B16" s="393" t="s">
        <v>218</v>
      </c>
      <c r="C16" s="394">
        <v>34</v>
      </c>
      <c r="D16" s="395">
        <v>38</v>
      </c>
      <c r="E16" s="395">
        <v>51</v>
      </c>
      <c r="F16" s="395">
        <v>29</v>
      </c>
      <c r="G16" s="395">
        <v>20</v>
      </c>
      <c r="H16" s="395">
        <v>36</v>
      </c>
      <c r="I16" s="395">
        <v>46</v>
      </c>
      <c r="J16" s="395">
        <v>41</v>
      </c>
      <c r="K16" s="396">
        <f t="shared" si="2"/>
        <v>295</v>
      </c>
    </row>
    <row r="17" spans="1:11" ht="20.100000000000001" customHeight="1">
      <c r="A17" s="1084"/>
      <c r="B17" s="335" t="s">
        <v>219</v>
      </c>
      <c r="C17" s="88">
        <v>41</v>
      </c>
      <c r="D17" s="40">
        <v>45</v>
      </c>
      <c r="E17" s="40">
        <v>36</v>
      </c>
      <c r="F17" s="40">
        <v>36</v>
      </c>
      <c r="G17" s="40">
        <v>33</v>
      </c>
      <c r="H17" s="40">
        <v>31</v>
      </c>
      <c r="I17" s="40">
        <v>40</v>
      </c>
      <c r="J17" s="40">
        <v>35</v>
      </c>
      <c r="K17" s="98">
        <f t="shared" si="2"/>
        <v>297</v>
      </c>
    </row>
    <row r="18" spans="1:11" ht="20.100000000000001" customHeight="1">
      <c r="A18" s="1291"/>
      <c r="B18" s="390" t="s">
        <v>180</v>
      </c>
      <c r="C18" s="391">
        <f t="shared" ref="C18:K18" si="6">IF(SUM(C16:C17)=0,"",SUM(C16:C17))</f>
        <v>75</v>
      </c>
      <c r="D18" s="392">
        <f t="shared" si="6"/>
        <v>83</v>
      </c>
      <c r="E18" s="392">
        <f t="shared" si="6"/>
        <v>87</v>
      </c>
      <c r="F18" s="392">
        <f t="shared" si="6"/>
        <v>65</v>
      </c>
      <c r="G18" s="392">
        <f t="shared" si="6"/>
        <v>53</v>
      </c>
      <c r="H18" s="392">
        <f t="shared" si="6"/>
        <v>67</v>
      </c>
      <c r="I18" s="392">
        <f t="shared" si="6"/>
        <v>86</v>
      </c>
      <c r="J18" s="392">
        <f t="shared" si="6"/>
        <v>76</v>
      </c>
      <c r="K18" s="392">
        <f t="shared" si="6"/>
        <v>592</v>
      </c>
    </row>
    <row r="19" spans="1:11" ht="20.100000000000001" customHeight="1">
      <c r="A19" s="1290" t="s">
        <v>1282</v>
      </c>
      <c r="B19" s="393" t="s">
        <v>218</v>
      </c>
      <c r="C19" s="394">
        <v>34</v>
      </c>
      <c r="D19" s="395">
        <v>47</v>
      </c>
      <c r="E19" s="395">
        <v>39</v>
      </c>
      <c r="F19" s="395">
        <v>42</v>
      </c>
      <c r="G19" s="395">
        <v>28</v>
      </c>
      <c r="H19" s="395">
        <v>33</v>
      </c>
      <c r="I19" s="395">
        <v>57</v>
      </c>
      <c r="J19" s="395">
        <v>47</v>
      </c>
      <c r="K19" s="396">
        <f t="shared" si="2"/>
        <v>327</v>
      </c>
    </row>
    <row r="20" spans="1:11" ht="20.100000000000001" customHeight="1">
      <c r="A20" s="1084"/>
      <c r="B20" s="335" t="s">
        <v>219</v>
      </c>
      <c r="C20" s="88">
        <v>39</v>
      </c>
      <c r="D20" s="40">
        <v>38</v>
      </c>
      <c r="E20" s="40">
        <v>44</v>
      </c>
      <c r="F20" s="40">
        <v>49</v>
      </c>
      <c r="G20" s="40">
        <v>23</v>
      </c>
      <c r="H20" s="40">
        <v>43</v>
      </c>
      <c r="I20" s="40">
        <v>49</v>
      </c>
      <c r="J20" s="40">
        <v>56</v>
      </c>
      <c r="K20" s="98">
        <f t="shared" si="2"/>
        <v>341</v>
      </c>
    </row>
    <row r="21" spans="1:11" ht="20.100000000000001" customHeight="1">
      <c r="A21" s="1291"/>
      <c r="B21" s="390" t="s">
        <v>180</v>
      </c>
      <c r="C21" s="391">
        <f t="shared" ref="C21:K21" si="7">IF(SUM(C19:C20)=0,"",SUM(C19:C20))</f>
        <v>73</v>
      </c>
      <c r="D21" s="392">
        <f t="shared" si="7"/>
        <v>85</v>
      </c>
      <c r="E21" s="392">
        <f t="shared" si="7"/>
        <v>83</v>
      </c>
      <c r="F21" s="392">
        <f t="shared" si="7"/>
        <v>91</v>
      </c>
      <c r="G21" s="392">
        <f t="shared" si="7"/>
        <v>51</v>
      </c>
      <c r="H21" s="392">
        <f t="shared" si="7"/>
        <v>76</v>
      </c>
      <c r="I21" s="392">
        <f t="shared" si="7"/>
        <v>106</v>
      </c>
      <c r="J21" s="392">
        <f t="shared" si="7"/>
        <v>103</v>
      </c>
      <c r="K21" s="392">
        <f t="shared" si="7"/>
        <v>668</v>
      </c>
    </row>
    <row r="22" spans="1:11" ht="20.100000000000001" customHeight="1">
      <c r="A22" s="1084" t="s">
        <v>939</v>
      </c>
      <c r="B22" s="335" t="s">
        <v>218</v>
      </c>
      <c r="C22" s="88">
        <v>35</v>
      </c>
      <c r="D22" s="40">
        <v>47</v>
      </c>
      <c r="E22" s="40">
        <v>52</v>
      </c>
      <c r="F22" s="40">
        <v>42</v>
      </c>
      <c r="G22" s="40">
        <v>27</v>
      </c>
      <c r="H22" s="40">
        <v>40</v>
      </c>
      <c r="I22" s="40">
        <v>43</v>
      </c>
      <c r="J22" s="40">
        <v>46</v>
      </c>
      <c r="K22" s="98">
        <f t="shared" si="2"/>
        <v>332</v>
      </c>
    </row>
    <row r="23" spans="1:11" ht="20.100000000000001" customHeight="1">
      <c r="A23" s="1084"/>
      <c r="B23" s="335" t="s">
        <v>219</v>
      </c>
      <c r="C23" s="88">
        <v>36</v>
      </c>
      <c r="D23" s="40">
        <v>41</v>
      </c>
      <c r="E23" s="40">
        <v>39</v>
      </c>
      <c r="F23" s="40">
        <v>48</v>
      </c>
      <c r="G23" s="40">
        <v>21</v>
      </c>
      <c r="H23" s="40">
        <v>34</v>
      </c>
      <c r="I23" s="40">
        <v>60</v>
      </c>
      <c r="J23" s="40">
        <v>37</v>
      </c>
      <c r="K23" s="98">
        <f t="shared" si="2"/>
        <v>316</v>
      </c>
    </row>
    <row r="24" spans="1:11" ht="20.100000000000001" customHeight="1" thickBot="1">
      <c r="A24" s="1154"/>
      <c r="B24" s="336" t="s">
        <v>180</v>
      </c>
      <c r="C24" s="99">
        <f t="shared" ref="C24:K24" si="8">IF(SUM(C22:C23)=0,"",SUM(C22:C23))</f>
        <v>71</v>
      </c>
      <c r="D24" s="100">
        <f t="shared" si="8"/>
        <v>88</v>
      </c>
      <c r="E24" s="100">
        <f t="shared" si="8"/>
        <v>91</v>
      </c>
      <c r="F24" s="100">
        <f t="shared" si="8"/>
        <v>90</v>
      </c>
      <c r="G24" s="100">
        <f t="shared" si="8"/>
        <v>48</v>
      </c>
      <c r="H24" s="100">
        <f t="shared" si="8"/>
        <v>74</v>
      </c>
      <c r="I24" s="100">
        <f t="shared" si="8"/>
        <v>103</v>
      </c>
      <c r="J24" s="100">
        <f t="shared" si="8"/>
        <v>83</v>
      </c>
      <c r="K24" s="100">
        <f t="shared" si="8"/>
        <v>648</v>
      </c>
    </row>
    <row r="25" spans="1:11" ht="20.100000000000001" customHeight="1">
      <c r="A25" s="154"/>
      <c r="B25" s="154"/>
      <c r="C25" s="40"/>
      <c r="D25" s="40"/>
      <c r="E25" s="40"/>
      <c r="F25" s="40"/>
      <c r="G25" s="40"/>
      <c r="H25" s="1033" t="s">
        <v>1283</v>
      </c>
      <c r="I25" s="1181"/>
      <c r="J25" s="1181"/>
      <c r="K25" s="1181"/>
    </row>
    <row r="26" spans="1:11" ht="20.100000000000001" customHeight="1">
      <c r="A26" s="154"/>
      <c r="B26" s="154"/>
      <c r="C26" s="40"/>
      <c r="D26" s="40"/>
      <c r="E26" s="40"/>
      <c r="F26" s="40"/>
      <c r="G26" s="40"/>
      <c r="H26" s="40"/>
      <c r="I26" s="46"/>
      <c r="J26" s="46"/>
      <c r="K26" s="46"/>
    </row>
    <row r="27" spans="1:11" ht="20.100000000000001" customHeight="1">
      <c r="A27" s="154"/>
      <c r="B27" s="154"/>
      <c r="C27" s="40"/>
      <c r="D27" s="40"/>
      <c r="E27" s="40"/>
      <c r="F27" s="40"/>
      <c r="G27" s="40"/>
      <c r="H27" s="40"/>
      <c r="I27" s="46"/>
      <c r="J27" s="46"/>
      <c r="K27" s="46"/>
    </row>
    <row r="28" spans="1:11" ht="20.100000000000001" customHeight="1" thickBot="1">
      <c r="A28" s="36" t="s">
        <v>1284</v>
      </c>
      <c r="J28" s="1105" t="s">
        <v>1958</v>
      </c>
      <c r="K28" s="1105"/>
    </row>
    <row r="29" spans="1:11" ht="20.100000000000001" customHeight="1">
      <c r="A29" s="1123" t="s">
        <v>1269</v>
      </c>
      <c r="B29" s="1123"/>
      <c r="C29" s="381" t="s">
        <v>1270</v>
      </c>
      <c r="D29" s="381" t="s">
        <v>1271</v>
      </c>
      <c r="E29" s="381" t="s">
        <v>1272</v>
      </c>
      <c r="F29" s="381" t="s">
        <v>1273</v>
      </c>
      <c r="G29" s="381" t="s">
        <v>1274</v>
      </c>
      <c r="H29" s="381" t="s">
        <v>1275</v>
      </c>
      <c r="I29" s="381" t="s">
        <v>1276</v>
      </c>
      <c r="J29" s="381" t="s">
        <v>1277</v>
      </c>
      <c r="K29" s="1257" t="s">
        <v>180</v>
      </c>
    </row>
    <row r="30" spans="1:11" ht="20.100000000000001" customHeight="1">
      <c r="A30" s="1126"/>
      <c r="B30" s="1126"/>
      <c r="C30" s="224" t="s">
        <v>1204</v>
      </c>
      <c r="D30" s="224" t="s">
        <v>1204</v>
      </c>
      <c r="E30" s="224" t="s">
        <v>1204</v>
      </c>
      <c r="F30" s="224" t="s">
        <v>1204</v>
      </c>
      <c r="G30" s="224" t="s">
        <v>1204</v>
      </c>
      <c r="H30" s="224" t="s">
        <v>1204</v>
      </c>
      <c r="I30" s="224" t="s">
        <v>1204</v>
      </c>
      <c r="J30" s="224" t="s">
        <v>1204</v>
      </c>
      <c r="K30" s="1083"/>
    </row>
    <row r="31" spans="1:11" ht="20.100000000000001" customHeight="1">
      <c r="A31" s="1267" t="s">
        <v>175</v>
      </c>
      <c r="B31" s="223" t="s">
        <v>218</v>
      </c>
      <c r="C31" s="225">
        <f>IF(C34+C37=0,"",C34+C37)</f>
        <v>8</v>
      </c>
      <c r="D31" s="226">
        <f t="shared" ref="D31:J32" si="9">IF(D34+D37=0,"",D34+D37)</f>
        <v>13</v>
      </c>
      <c r="E31" s="226">
        <f t="shared" si="9"/>
        <v>6</v>
      </c>
      <c r="F31" s="226">
        <f t="shared" si="9"/>
        <v>2</v>
      </c>
      <c r="G31" s="226">
        <f t="shared" si="9"/>
        <v>10</v>
      </c>
      <c r="H31" s="226">
        <f t="shared" si="9"/>
        <v>3</v>
      </c>
      <c r="I31" s="226">
        <f t="shared" si="9"/>
        <v>5</v>
      </c>
      <c r="J31" s="226">
        <f t="shared" si="9"/>
        <v>6</v>
      </c>
      <c r="K31" s="226">
        <f t="shared" ref="K31:K39" si="10">IF(SUM(C31:J31)=0,"",SUM(C31:J31))</f>
        <v>53</v>
      </c>
    </row>
    <row r="32" spans="1:11" ht="20.100000000000001" customHeight="1">
      <c r="A32" s="1084"/>
      <c r="B32" s="335" t="s">
        <v>219</v>
      </c>
      <c r="C32" s="97">
        <f>IF(C35+C38=0,"",C35+C38)</f>
        <v>6</v>
      </c>
      <c r="D32" s="98">
        <f t="shared" si="9"/>
        <v>16</v>
      </c>
      <c r="E32" s="98">
        <f t="shared" si="9"/>
        <v>9</v>
      </c>
      <c r="F32" s="98">
        <f t="shared" si="9"/>
        <v>4</v>
      </c>
      <c r="G32" s="98">
        <f t="shared" si="9"/>
        <v>7</v>
      </c>
      <c r="H32" s="98">
        <f t="shared" si="9"/>
        <v>5</v>
      </c>
      <c r="I32" s="98">
        <f t="shared" si="9"/>
        <v>8</v>
      </c>
      <c r="J32" s="98">
        <f t="shared" si="9"/>
        <v>16</v>
      </c>
      <c r="K32" s="98">
        <f t="shared" si="10"/>
        <v>71</v>
      </c>
    </row>
    <row r="33" spans="1:11" ht="20.100000000000001" customHeight="1">
      <c r="A33" s="1291"/>
      <c r="B33" s="390" t="s">
        <v>180</v>
      </c>
      <c r="C33" s="391">
        <f>IF(ISERROR(C31+C32=0),"",C31+C32)</f>
        <v>14</v>
      </c>
      <c r="D33" s="392">
        <f t="shared" ref="D33:J33" si="11">IF(ISERROR(D31+D32=0),"",D31+D32)</f>
        <v>29</v>
      </c>
      <c r="E33" s="392">
        <f t="shared" si="11"/>
        <v>15</v>
      </c>
      <c r="F33" s="392">
        <f t="shared" si="11"/>
        <v>6</v>
      </c>
      <c r="G33" s="392">
        <f t="shared" si="11"/>
        <v>17</v>
      </c>
      <c r="H33" s="392">
        <f t="shared" si="11"/>
        <v>8</v>
      </c>
      <c r="I33" s="392">
        <f t="shared" si="11"/>
        <v>13</v>
      </c>
      <c r="J33" s="392">
        <f t="shared" si="11"/>
        <v>22</v>
      </c>
      <c r="K33" s="392">
        <f t="shared" si="10"/>
        <v>124</v>
      </c>
    </row>
    <row r="34" spans="1:11" ht="20.100000000000001" customHeight="1">
      <c r="A34" s="1290" t="s">
        <v>326</v>
      </c>
      <c r="B34" s="393" t="s">
        <v>218</v>
      </c>
      <c r="C34" s="394">
        <v>3</v>
      </c>
      <c r="D34" s="395">
        <v>7</v>
      </c>
      <c r="E34" s="395">
        <v>2</v>
      </c>
      <c r="F34" s="395">
        <v>1</v>
      </c>
      <c r="G34" s="395">
        <v>2</v>
      </c>
      <c r="H34" s="395">
        <v>1</v>
      </c>
      <c r="I34" s="395">
        <v>2</v>
      </c>
      <c r="J34" s="395">
        <v>2</v>
      </c>
      <c r="K34" s="396">
        <f t="shared" si="10"/>
        <v>20</v>
      </c>
    </row>
    <row r="35" spans="1:11" ht="20.100000000000001" customHeight="1">
      <c r="A35" s="1084"/>
      <c r="B35" s="335" t="s">
        <v>219</v>
      </c>
      <c r="C35" s="88">
        <v>3</v>
      </c>
      <c r="D35" s="40">
        <v>6</v>
      </c>
      <c r="E35" s="40">
        <v>2</v>
      </c>
      <c r="F35" s="40">
        <v>2</v>
      </c>
      <c r="G35" s="40">
        <v>3</v>
      </c>
      <c r="H35" s="40">
        <v>3</v>
      </c>
      <c r="I35" s="40">
        <v>4</v>
      </c>
      <c r="J35" s="40">
        <v>7</v>
      </c>
      <c r="K35" s="98">
        <f t="shared" si="10"/>
        <v>30</v>
      </c>
    </row>
    <row r="36" spans="1:11" ht="20.100000000000001" customHeight="1">
      <c r="A36" s="1291"/>
      <c r="B36" s="390" t="s">
        <v>180</v>
      </c>
      <c r="C36" s="391">
        <f>IF(C34+C35=0,"",C34+C35)</f>
        <v>6</v>
      </c>
      <c r="D36" s="392">
        <f t="shared" ref="D36:J36" si="12">IF(D34+D35=0,"",D34+D35)</f>
        <v>13</v>
      </c>
      <c r="E36" s="392">
        <f t="shared" si="12"/>
        <v>4</v>
      </c>
      <c r="F36" s="392">
        <f t="shared" si="12"/>
        <v>3</v>
      </c>
      <c r="G36" s="392">
        <f t="shared" si="12"/>
        <v>5</v>
      </c>
      <c r="H36" s="392">
        <f t="shared" si="12"/>
        <v>4</v>
      </c>
      <c r="I36" s="392">
        <f t="shared" si="12"/>
        <v>6</v>
      </c>
      <c r="J36" s="392">
        <f t="shared" si="12"/>
        <v>9</v>
      </c>
      <c r="K36" s="392">
        <f t="shared" si="10"/>
        <v>50</v>
      </c>
    </row>
    <row r="37" spans="1:11" ht="20.100000000000001" customHeight="1">
      <c r="A37" s="1084" t="s">
        <v>327</v>
      </c>
      <c r="B37" s="335" t="s">
        <v>218</v>
      </c>
      <c r="C37" s="88">
        <v>5</v>
      </c>
      <c r="D37" s="40">
        <v>6</v>
      </c>
      <c r="E37" s="40">
        <v>4</v>
      </c>
      <c r="F37" s="40">
        <v>1</v>
      </c>
      <c r="G37" s="40">
        <v>8</v>
      </c>
      <c r="H37" s="40">
        <v>2</v>
      </c>
      <c r="I37" s="40">
        <v>3</v>
      </c>
      <c r="J37" s="40">
        <v>4</v>
      </c>
      <c r="K37" s="98">
        <f t="shared" si="10"/>
        <v>33</v>
      </c>
    </row>
    <row r="38" spans="1:11" ht="20.100000000000001" customHeight="1">
      <c r="A38" s="1084"/>
      <c r="B38" s="335" t="s">
        <v>219</v>
      </c>
      <c r="C38" s="88">
        <v>3</v>
      </c>
      <c r="D38" s="40">
        <v>10</v>
      </c>
      <c r="E38" s="40">
        <v>7</v>
      </c>
      <c r="F38" s="40">
        <v>2</v>
      </c>
      <c r="G38" s="40">
        <v>4</v>
      </c>
      <c r="H38" s="40">
        <v>2</v>
      </c>
      <c r="I38" s="40">
        <v>4</v>
      </c>
      <c r="J38" s="40">
        <v>9</v>
      </c>
      <c r="K38" s="98">
        <f t="shared" si="10"/>
        <v>41</v>
      </c>
    </row>
    <row r="39" spans="1:11" ht="20.100000000000001" customHeight="1" thickBot="1">
      <c r="A39" s="1154"/>
      <c r="B39" s="336" t="s">
        <v>180</v>
      </c>
      <c r="C39" s="99">
        <f t="shared" ref="C39:J39" si="13">IF(C37+C38=0,"",C37+C38)</f>
        <v>8</v>
      </c>
      <c r="D39" s="100">
        <f t="shared" si="13"/>
        <v>16</v>
      </c>
      <c r="E39" s="100">
        <f t="shared" si="13"/>
        <v>11</v>
      </c>
      <c r="F39" s="100">
        <f t="shared" si="13"/>
        <v>3</v>
      </c>
      <c r="G39" s="100">
        <f t="shared" si="13"/>
        <v>12</v>
      </c>
      <c r="H39" s="98">
        <f t="shared" si="13"/>
        <v>4</v>
      </c>
      <c r="I39" s="98">
        <f t="shared" si="13"/>
        <v>7</v>
      </c>
      <c r="J39" s="98">
        <f t="shared" si="13"/>
        <v>13</v>
      </c>
      <c r="K39" s="98">
        <f t="shared" si="10"/>
        <v>74</v>
      </c>
    </row>
    <row r="40" spans="1:11" ht="20.100000000000001" customHeight="1">
      <c r="H40" s="1106" t="s">
        <v>1283</v>
      </c>
      <c r="I40" s="1035"/>
      <c r="J40" s="1035"/>
      <c r="K40" s="1035"/>
    </row>
  </sheetData>
  <sheetProtection sheet="1" objects="1" scenarios="1"/>
  <mergeCells count="18">
    <mergeCell ref="A10:A12"/>
    <mergeCell ref="H1:K1"/>
    <mergeCell ref="A2:B3"/>
    <mergeCell ref="K2:K3"/>
    <mergeCell ref="A4:A6"/>
    <mergeCell ref="A7:A9"/>
    <mergeCell ref="H40:K40"/>
    <mergeCell ref="A13:A15"/>
    <mergeCell ref="A16:A18"/>
    <mergeCell ref="A19:A21"/>
    <mergeCell ref="A22:A24"/>
    <mergeCell ref="H25:K25"/>
    <mergeCell ref="J28:K28"/>
    <mergeCell ref="A29:B30"/>
    <mergeCell ref="K29:K30"/>
    <mergeCell ref="A31:A33"/>
    <mergeCell ref="A34:A36"/>
    <mergeCell ref="A37:A39"/>
  </mergeCells>
  <phoneticPr fontId="3"/>
  <printOptions horizontalCentered="1"/>
  <pageMargins left="0.98425196850393704" right="0.39370078740157483" top="1.1811023622047245" bottom="0.78740157480314965" header="0.51181102362204722" footer="0.51181102362204722"/>
  <pageSetup paperSize="9" scale="92" firstPageNumber="44" orientation="portrait" useFirstPageNumber="1" r:id="rId1"/>
  <headerFooter alignWithMargins="0">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L47"/>
  <sheetViews>
    <sheetView zoomScaleNormal="100" workbookViewId="0">
      <selection sqref="A1:E1"/>
    </sheetView>
  </sheetViews>
  <sheetFormatPr defaultRowHeight="13.5"/>
  <cols>
    <col min="1" max="1" width="6.5" style="36" bestFit="1" customWidth="1"/>
    <col min="2" max="2" width="3.375" style="42" bestFit="1" customWidth="1"/>
    <col min="3" max="11" width="7.625" style="36" bestFit="1" customWidth="1"/>
    <col min="12" max="16384" width="9" style="36"/>
  </cols>
  <sheetData>
    <row r="1" spans="1:10" ht="18" customHeight="1" thickBot="1">
      <c r="A1" s="41" t="s">
        <v>1285</v>
      </c>
      <c r="B1" s="156"/>
      <c r="C1" s="41"/>
      <c r="D1" s="41"/>
      <c r="E1" s="41"/>
      <c r="F1" s="41"/>
      <c r="G1" s="1105" t="s">
        <v>1960</v>
      </c>
      <c r="H1" s="1302"/>
      <c r="I1" s="1302"/>
      <c r="J1" s="1302"/>
    </row>
    <row r="2" spans="1:10" ht="15.95" customHeight="1">
      <c r="A2" s="1102" t="s">
        <v>1269</v>
      </c>
      <c r="B2" s="1102"/>
      <c r="C2" s="1139" t="s">
        <v>1286</v>
      </c>
      <c r="D2" s="1139"/>
      <c r="E2" s="1139" t="s">
        <v>1287</v>
      </c>
      <c r="F2" s="1139"/>
      <c r="G2" s="1139" t="s">
        <v>1288</v>
      </c>
      <c r="H2" s="1139"/>
      <c r="I2" s="1102" t="s">
        <v>180</v>
      </c>
      <c r="J2" s="1102"/>
    </row>
    <row r="3" spans="1:10" ht="15.95" customHeight="1">
      <c r="A3" s="1267" t="s">
        <v>158</v>
      </c>
      <c r="B3" s="223" t="s">
        <v>218</v>
      </c>
      <c r="C3" s="1303">
        <f>IF(SUM(C6+C9+C12)=0,"",SUM(C6+C9+C12))</f>
        <v>342</v>
      </c>
      <c r="D3" s="1304"/>
      <c r="E3" s="1304">
        <f>IF(SUM(E6+E9+E12)=0,"",SUM(E6+E9+E12))</f>
        <v>391</v>
      </c>
      <c r="F3" s="1304"/>
      <c r="G3" s="1304">
        <f>IF(SUM(G6+G9+G12)=0,"",SUM(G6+G9+G12))</f>
        <v>246</v>
      </c>
      <c r="H3" s="1304"/>
      <c r="I3" s="1305">
        <f t="shared" ref="I3:I14" si="0">IF(SUM(C3:H3)=0,"",SUM(C3:H3))</f>
        <v>979</v>
      </c>
      <c r="J3" s="1305"/>
    </row>
    <row r="4" spans="1:10" ht="15.95" customHeight="1">
      <c r="A4" s="1084"/>
      <c r="B4" s="335" t="s">
        <v>219</v>
      </c>
      <c r="C4" s="1300">
        <f>IF(SUM(C7+C10+C13)=0,"",SUM(C7+C10+C13))</f>
        <v>339</v>
      </c>
      <c r="D4" s="1294"/>
      <c r="E4" s="1294">
        <f>IF(SUM(E7+E10+E13)=0,"",SUM(E7+E10+E13))</f>
        <v>341</v>
      </c>
      <c r="F4" s="1294"/>
      <c r="G4" s="1294">
        <f>IF(SUM(G7+G10+G13)=0,"",SUM(G7+G10+G13))</f>
        <v>230</v>
      </c>
      <c r="H4" s="1294"/>
      <c r="I4" s="1295">
        <f t="shared" si="0"/>
        <v>910</v>
      </c>
      <c r="J4" s="1295"/>
    </row>
    <row r="5" spans="1:10" ht="15.95" customHeight="1">
      <c r="A5" s="1291"/>
      <c r="B5" s="390" t="s">
        <v>180</v>
      </c>
      <c r="C5" s="1301">
        <f>IF(ISERROR(C3+C4),"",C3+C4)</f>
        <v>681</v>
      </c>
      <c r="D5" s="1292"/>
      <c r="E5" s="1292">
        <f>IF(ISERROR(E3+E4),"",E3+E4)</f>
        <v>732</v>
      </c>
      <c r="F5" s="1292"/>
      <c r="G5" s="1292">
        <f>IF(ISERROR(G3+G4),"",G3+G4)</f>
        <v>476</v>
      </c>
      <c r="H5" s="1292"/>
      <c r="I5" s="1293">
        <f t="shared" si="0"/>
        <v>1889</v>
      </c>
      <c r="J5" s="1293"/>
    </row>
    <row r="6" spans="1:10" ht="15.95" customHeight="1">
      <c r="A6" s="1290" t="s">
        <v>1278</v>
      </c>
      <c r="B6" s="393" t="s">
        <v>218</v>
      </c>
      <c r="C6" s="1296">
        <v>107</v>
      </c>
      <c r="D6" s="1297"/>
      <c r="E6" s="1297">
        <v>132</v>
      </c>
      <c r="F6" s="1297"/>
      <c r="G6" s="1297">
        <v>83</v>
      </c>
      <c r="H6" s="1297"/>
      <c r="I6" s="1298">
        <f t="shared" si="0"/>
        <v>322</v>
      </c>
      <c r="J6" s="1298"/>
    </row>
    <row r="7" spans="1:10" ht="15.95" customHeight="1">
      <c r="A7" s="1084"/>
      <c r="B7" s="335" t="s">
        <v>219</v>
      </c>
      <c r="C7" s="1299">
        <v>97</v>
      </c>
      <c r="D7" s="1080"/>
      <c r="E7" s="1080">
        <v>123</v>
      </c>
      <c r="F7" s="1080"/>
      <c r="G7" s="1080">
        <v>70</v>
      </c>
      <c r="H7" s="1080"/>
      <c r="I7" s="1295">
        <f t="shared" si="0"/>
        <v>290</v>
      </c>
      <c r="J7" s="1295"/>
    </row>
    <row r="8" spans="1:10" ht="15.95" customHeight="1">
      <c r="A8" s="1291"/>
      <c r="B8" s="390" t="s">
        <v>180</v>
      </c>
      <c r="C8" s="1301">
        <f t="shared" ref="C8:H8" si="1">IF(C6+C7=0,"",C6+C7)</f>
        <v>204</v>
      </c>
      <c r="D8" s="1292" t="str">
        <f t="shared" si="1"/>
        <v/>
      </c>
      <c r="E8" s="1292">
        <f t="shared" si="1"/>
        <v>255</v>
      </c>
      <c r="F8" s="1292" t="str">
        <f t="shared" si="1"/>
        <v/>
      </c>
      <c r="G8" s="1292">
        <f t="shared" si="1"/>
        <v>153</v>
      </c>
      <c r="H8" s="1292" t="str">
        <f t="shared" si="1"/>
        <v/>
      </c>
      <c r="I8" s="1293">
        <f t="shared" si="0"/>
        <v>612</v>
      </c>
      <c r="J8" s="1293"/>
    </row>
    <row r="9" spans="1:10" ht="15.95" customHeight="1">
      <c r="A9" s="1290" t="s">
        <v>1279</v>
      </c>
      <c r="B9" s="393" t="s">
        <v>218</v>
      </c>
      <c r="C9" s="1296">
        <v>115</v>
      </c>
      <c r="D9" s="1297"/>
      <c r="E9" s="1297">
        <v>120</v>
      </c>
      <c r="F9" s="1297"/>
      <c r="G9" s="1297">
        <v>80</v>
      </c>
      <c r="H9" s="1297"/>
      <c r="I9" s="1298">
        <f t="shared" si="0"/>
        <v>315</v>
      </c>
      <c r="J9" s="1298"/>
    </row>
    <row r="10" spans="1:10" ht="15.95" customHeight="1">
      <c r="A10" s="1084"/>
      <c r="B10" s="335" t="s">
        <v>219</v>
      </c>
      <c r="C10" s="1299">
        <v>122</v>
      </c>
      <c r="D10" s="1080"/>
      <c r="E10" s="1080">
        <v>108</v>
      </c>
      <c r="F10" s="1080"/>
      <c r="G10" s="1080">
        <v>73</v>
      </c>
      <c r="H10" s="1080"/>
      <c r="I10" s="1295">
        <f t="shared" si="0"/>
        <v>303</v>
      </c>
      <c r="J10" s="1295"/>
    </row>
    <row r="11" spans="1:10" ht="15.95" customHeight="1">
      <c r="A11" s="1291"/>
      <c r="B11" s="390" t="s">
        <v>180</v>
      </c>
      <c r="C11" s="1301">
        <f t="shared" ref="C11:H11" si="2">IF(C9+C10=0,"",C9+C10)</f>
        <v>237</v>
      </c>
      <c r="D11" s="1292" t="str">
        <f t="shared" si="2"/>
        <v/>
      </c>
      <c r="E11" s="1292">
        <f t="shared" si="2"/>
        <v>228</v>
      </c>
      <c r="F11" s="1292" t="str">
        <f t="shared" si="2"/>
        <v/>
      </c>
      <c r="G11" s="1292">
        <f t="shared" si="2"/>
        <v>153</v>
      </c>
      <c r="H11" s="1292" t="str">
        <f t="shared" si="2"/>
        <v/>
      </c>
      <c r="I11" s="1293">
        <f t="shared" si="0"/>
        <v>618</v>
      </c>
      <c r="J11" s="1293"/>
    </row>
    <row r="12" spans="1:10" ht="15.95" customHeight="1">
      <c r="A12" s="1084" t="s">
        <v>1280</v>
      </c>
      <c r="B12" s="335" t="s">
        <v>218</v>
      </c>
      <c r="C12" s="1299">
        <v>120</v>
      </c>
      <c r="D12" s="1080"/>
      <c r="E12" s="1080">
        <v>139</v>
      </c>
      <c r="F12" s="1080"/>
      <c r="G12" s="1080">
        <v>83</v>
      </c>
      <c r="H12" s="1080"/>
      <c r="I12" s="1295">
        <f t="shared" si="0"/>
        <v>342</v>
      </c>
      <c r="J12" s="1295"/>
    </row>
    <row r="13" spans="1:10" ht="15.95" customHeight="1">
      <c r="A13" s="1084"/>
      <c r="B13" s="335" t="s">
        <v>219</v>
      </c>
      <c r="C13" s="1299">
        <v>120</v>
      </c>
      <c r="D13" s="1080"/>
      <c r="E13" s="1080">
        <v>110</v>
      </c>
      <c r="F13" s="1080"/>
      <c r="G13" s="1080">
        <v>87</v>
      </c>
      <c r="H13" s="1080"/>
      <c r="I13" s="1295">
        <f t="shared" si="0"/>
        <v>317</v>
      </c>
      <c r="J13" s="1295"/>
    </row>
    <row r="14" spans="1:10" ht="15.95" customHeight="1" thickBot="1">
      <c r="A14" s="1084"/>
      <c r="B14" s="335" t="s">
        <v>180</v>
      </c>
      <c r="C14" s="1300">
        <f t="shared" ref="C14:H14" si="3">IF(C12+C13=0,"",C12+C13)</f>
        <v>240</v>
      </c>
      <c r="D14" s="1294" t="str">
        <f t="shared" si="3"/>
        <v/>
      </c>
      <c r="E14" s="1294">
        <f t="shared" si="3"/>
        <v>249</v>
      </c>
      <c r="F14" s="1294" t="str">
        <f t="shared" si="3"/>
        <v/>
      </c>
      <c r="G14" s="1294">
        <f t="shared" si="3"/>
        <v>170</v>
      </c>
      <c r="H14" s="1294" t="str">
        <f t="shared" si="3"/>
        <v/>
      </c>
      <c r="I14" s="1295">
        <f t="shared" si="0"/>
        <v>659</v>
      </c>
      <c r="J14" s="1295"/>
    </row>
    <row r="15" spans="1:10" ht="18" customHeight="1">
      <c r="A15" s="69"/>
      <c r="B15" s="229"/>
      <c r="C15" s="69"/>
      <c r="D15" s="69"/>
      <c r="E15" s="69"/>
      <c r="F15" s="69"/>
      <c r="G15" s="1106" t="s">
        <v>1283</v>
      </c>
      <c r="H15" s="1035"/>
      <c r="I15" s="1035"/>
      <c r="J15" s="1035"/>
    </row>
    <row r="18" spans="1:11" ht="18" customHeight="1" thickBot="1">
      <c r="A18" s="41" t="s">
        <v>1289</v>
      </c>
      <c r="B18" s="156"/>
      <c r="C18" s="41"/>
      <c r="D18" s="41"/>
      <c r="E18" s="41"/>
      <c r="F18" s="41"/>
      <c r="G18" s="41"/>
      <c r="H18" s="41"/>
      <c r="I18" s="1105" t="s">
        <v>1958</v>
      </c>
      <c r="J18" s="1105"/>
    </row>
    <row r="19" spans="1:11" ht="15.95" customHeight="1">
      <c r="A19" s="1102" t="s">
        <v>1269</v>
      </c>
      <c r="B19" s="1102"/>
      <c r="C19" s="1046" t="s">
        <v>1286</v>
      </c>
      <c r="D19" s="1137"/>
      <c r="E19" s="1102" t="s">
        <v>1287</v>
      </c>
      <c r="F19" s="1102"/>
      <c r="G19" s="1046" t="s">
        <v>1288</v>
      </c>
      <c r="H19" s="1137"/>
      <c r="I19" s="1102" t="s">
        <v>180</v>
      </c>
      <c r="J19" s="1102"/>
    </row>
    <row r="20" spans="1:11" ht="15.95" customHeight="1">
      <c r="A20" s="1084" t="s">
        <v>175</v>
      </c>
      <c r="B20" s="341" t="s">
        <v>218</v>
      </c>
      <c r="C20" s="1300">
        <f>IF(SUM(C25,C28)=0,"",SUM(C23,C26))</f>
        <v>5</v>
      </c>
      <c r="D20" s="1294"/>
      <c r="E20" s="1294">
        <f>IF(SUM(E25,E28)=0,"",SUM(E23,E26))</f>
        <v>9</v>
      </c>
      <c r="F20" s="1294"/>
      <c r="G20" s="1294">
        <f>IF(SUM(G25,G28)=0,"",SUM(G23,G26))</f>
        <v>0</v>
      </c>
      <c r="H20" s="1294"/>
      <c r="I20" s="1295">
        <f t="shared" ref="I20:I25" si="4">IF(SUM(C20:H20)=0,"",SUM(C20:H20))</f>
        <v>14</v>
      </c>
      <c r="J20" s="1295"/>
    </row>
    <row r="21" spans="1:11" ht="15.95" customHeight="1">
      <c r="A21" s="1084"/>
      <c r="B21" s="341" t="s">
        <v>219</v>
      </c>
      <c r="C21" s="1300">
        <f>IF(SUM(C25,C28)=0,"",SUM(C24,C27))</f>
        <v>4</v>
      </c>
      <c r="D21" s="1294"/>
      <c r="E21" s="1294">
        <f>IF(SUM(E25,E28)=0,"",SUM(E24,E27))</f>
        <v>4</v>
      </c>
      <c r="F21" s="1294"/>
      <c r="G21" s="1294">
        <f>IF(SUM(G25,G28)=0,"",SUM(G24,G27))</f>
        <v>4</v>
      </c>
      <c r="H21" s="1294"/>
      <c r="I21" s="1295">
        <f t="shared" si="4"/>
        <v>12</v>
      </c>
      <c r="J21" s="1295"/>
    </row>
    <row r="22" spans="1:11" ht="15.95" customHeight="1">
      <c r="A22" s="1291"/>
      <c r="B22" s="390" t="s">
        <v>180</v>
      </c>
      <c r="C22" s="1300">
        <f>IF(SUM(C25,C28)=0,"",SUM(C25,C28))</f>
        <v>9</v>
      </c>
      <c r="D22" s="1294"/>
      <c r="E22" s="1292">
        <f>IF(SUM(E25,E28)=0,"",SUM(E25,E28))</f>
        <v>13</v>
      </c>
      <c r="F22" s="1292"/>
      <c r="G22" s="1292">
        <f>IF(SUM(G25,G28)=0,"",SUM(G25,G28))</f>
        <v>4</v>
      </c>
      <c r="H22" s="1292"/>
      <c r="I22" s="1293">
        <f t="shared" si="4"/>
        <v>26</v>
      </c>
      <c r="J22" s="1293"/>
    </row>
    <row r="23" spans="1:11" ht="15.95" customHeight="1">
      <c r="A23" s="1290" t="s">
        <v>326</v>
      </c>
      <c r="B23" s="393" t="s">
        <v>218</v>
      </c>
      <c r="C23" s="1296">
        <v>3</v>
      </c>
      <c r="D23" s="1297"/>
      <c r="E23" s="1297">
        <v>6</v>
      </c>
      <c r="F23" s="1297"/>
      <c r="G23" s="1297">
        <v>0</v>
      </c>
      <c r="H23" s="1297"/>
      <c r="I23" s="1298">
        <f t="shared" si="4"/>
        <v>9</v>
      </c>
      <c r="J23" s="1298"/>
    </row>
    <row r="24" spans="1:11" ht="15.95" customHeight="1">
      <c r="A24" s="1084"/>
      <c r="B24" s="335" t="s">
        <v>219</v>
      </c>
      <c r="C24" s="1299">
        <v>4</v>
      </c>
      <c r="D24" s="1080"/>
      <c r="E24" s="1080">
        <v>2</v>
      </c>
      <c r="F24" s="1080"/>
      <c r="G24" s="1080">
        <v>1</v>
      </c>
      <c r="H24" s="1080"/>
      <c r="I24" s="1295">
        <f t="shared" si="4"/>
        <v>7</v>
      </c>
      <c r="J24" s="1295"/>
    </row>
    <row r="25" spans="1:11" ht="15.95" customHeight="1">
      <c r="A25" s="1291"/>
      <c r="B25" s="390" t="s">
        <v>180</v>
      </c>
      <c r="C25" s="1301">
        <f t="shared" ref="C25:H25" si="5">IF(C23+C24=0,"",C23+C24)</f>
        <v>7</v>
      </c>
      <c r="D25" s="1292" t="str">
        <f t="shared" si="5"/>
        <v/>
      </c>
      <c r="E25" s="1292">
        <f t="shared" si="5"/>
        <v>8</v>
      </c>
      <c r="F25" s="1292" t="str">
        <f t="shared" si="5"/>
        <v/>
      </c>
      <c r="G25" s="1292">
        <f t="shared" si="5"/>
        <v>1</v>
      </c>
      <c r="H25" s="1292" t="str">
        <f t="shared" si="5"/>
        <v/>
      </c>
      <c r="I25" s="1293">
        <f t="shared" si="4"/>
        <v>16</v>
      </c>
      <c r="J25" s="1293"/>
    </row>
    <row r="26" spans="1:11" ht="15.95" customHeight="1">
      <c r="A26" s="1084" t="s">
        <v>327</v>
      </c>
      <c r="B26" s="335" t="s">
        <v>218</v>
      </c>
      <c r="C26" s="1296">
        <v>2</v>
      </c>
      <c r="D26" s="1297"/>
      <c r="E26" s="1297">
        <v>3</v>
      </c>
      <c r="F26" s="1297"/>
      <c r="G26" s="1297">
        <v>0</v>
      </c>
      <c r="H26" s="1297"/>
      <c r="I26" s="1298">
        <f>IF(SUM(C26:H26)=0,"",SUM(C26:H26))</f>
        <v>5</v>
      </c>
      <c r="J26" s="1298"/>
    </row>
    <row r="27" spans="1:11" ht="15.95" customHeight="1">
      <c r="A27" s="1084"/>
      <c r="B27" s="335" t="s">
        <v>219</v>
      </c>
      <c r="C27" s="1299">
        <v>0</v>
      </c>
      <c r="D27" s="1080"/>
      <c r="E27" s="1080">
        <v>2</v>
      </c>
      <c r="F27" s="1080"/>
      <c r="G27" s="1080">
        <v>3</v>
      </c>
      <c r="H27" s="1080"/>
      <c r="I27" s="1295">
        <f>IF(SUM(C27:H27)=0,"",SUM(C27:H27))</f>
        <v>5</v>
      </c>
      <c r="J27" s="1295"/>
    </row>
    <row r="28" spans="1:11" ht="15.95" customHeight="1" thickBot="1">
      <c r="A28" s="1084"/>
      <c r="B28" s="335" t="s">
        <v>180</v>
      </c>
      <c r="C28" s="1300">
        <f t="shared" ref="C28:H28" si="6">IF(C26+C27=0,"",C26+C27)</f>
        <v>2</v>
      </c>
      <c r="D28" s="1294" t="str">
        <f t="shared" si="6"/>
        <v/>
      </c>
      <c r="E28" s="1294">
        <f t="shared" si="6"/>
        <v>5</v>
      </c>
      <c r="F28" s="1294" t="str">
        <f t="shared" si="6"/>
        <v/>
      </c>
      <c r="G28" s="1294">
        <f t="shared" si="6"/>
        <v>3</v>
      </c>
      <c r="H28" s="1294" t="str">
        <f t="shared" si="6"/>
        <v/>
      </c>
      <c r="I28" s="1295">
        <f>IF(SUM(C28:H28)=0,"",SUM(C28:H28))</f>
        <v>10</v>
      </c>
      <c r="J28" s="1295"/>
    </row>
    <row r="29" spans="1:11" ht="18" customHeight="1">
      <c r="A29" s="69"/>
      <c r="B29" s="229"/>
      <c r="C29" s="69"/>
      <c r="D29" s="69"/>
      <c r="E29" s="69"/>
      <c r="F29" s="69"/>
      <c r="G29" s="1106" t="s">
        <v>1283</v>
      </c>
      <c r="H29" s="1108"/>
      <c r="I29" s="1108"/>
      <c r="J29" s="1108"/>
    </row>
    <row r="32" spans="1:11" ht="18" customHeight="1" thickBot="1">
      <c r="A32" s="41" t="s">
        <v>1290</v>
      </c>
      <c r="B32" s="156"/>
      <c r="C32" s="41"/>
      <c r="D32" s="41"/>
      <c r="E32" s="41"/>
      <c r="F32" s="41"/>
      <c r="G32" s="41"/>
      <c r="H32" s="1105" t="s">
        <v>1960</v>
      </c>
      <c r="I32" s="1043"/>
      <c r="J32" s="1043"/>
      <c r="K32" s="1043"/>
    </row>
    <row r="33" spans="1:12" ht="15.95" customHeight="1">
      <c r="A33" s="1123" t="s">
        <v>1269</v>
      </c>
      <c r="B33" s="1123"/>
      <c r="C33" s="381" t="s">
        <v>1291</v>
      </c>
      <c r="D33" s="381" t="s">
        <v>1271</v>
      </c>
      <c r="E33" s="381" t="s">
        <v>1272</v>
      </c>
      <c r="F33" s="287" t="s">
        <v>1292</v>
      </c>
      <c r="G33" s="381" t="s">
        <v>1274</v>
      </c>
      <c r="H33" s="381" t="s">
        <v>1275</v>
      </c>
      <c r="I33" s="381" t="s">
        <v>1276</v>
      </c>
      <c r="J33" s="384" t="s">
        <v>1293</v>
      </c>
      <c r="K33" s="1257" t="s">
        <v>180</v>
      </c>
    </row>
    <row r="34" spans="1:12" ht="15.95" customHeight="1">
      <c r="A34" s="1126"/>
      <c r="B34" s="1126"/>
      <c r="C34" s="293" t="s">
        <v>1205</v>
      </c>
      <c r="D34" s="224" t="s">
        <v>1206</v>
      </c>
      <c r="E34" s="224" t="s">
        <v>1206</v>
      </c>
      <c r="F34" s="293" t="s">
        <v>1205</v>
      </c>
      <c r="G34" s="224" t="s">
        <v>1206</v>
      </c>
      <c r="H34" s="224" t="s">
        <v>1206</v>
      </c>
      <c r="I34" s="224" t="s">
        <v>1206</v>
      </c>
      <c r="J34" s="294" t="s">
        <v>1205</v>
      </c>
      <c r="K34" s="1083"/>
    </row>
    <row r="35" spans="1:12" ht="15.95" customHeight="1">
      <c r="A35" s="1267" t="s">
        <v>158</v>
      </c>
      <c r="B35" s="223" t="s">
        <v>218</v>
      </c>
      <c r="C35" s="553">
        <f t="shared" ref="C35:F36" si="7">IF(SUM(C38,C41,C44)=0,"",SUM(C38,C41,C44))</f>
        <v>28</v>
      </c>
      <c r="D35" s="553">
        <f t="shared" si="7"/>
        <v>39</v>
      </c>
      <c r="E35" s="553">
        <f t="shared" si="7"/>
        <v>26</v>
      </c>
      <c r="F35" s="553">
        <f t="shared" si="7"/>
        <v>56</v>
      </c>
      <c r="G35" s="629" t="str">
        <f>IF(SUM($K$40,$K$43,$K$46)=0,"",IF(SUM(G38,G41,G44)=0,"-",SUM(G38,G41,G44)))</f>
        <v>-</v>
      </c>
      <c r="H35" s="553">
        <f t="shared" ref="H35:J36" si="8">IF(SUM(H38,H41,H44)=0,"",SUM(H38,H41,H44))</f>
        <v>23</v>
      </c>
      <c r="I35" s="553">
        <f t="shared" si="8"/>
        <v>35</v>
      </c>
      <c r="J35" s="553">
        <f t="shared" si="8"/>
        <v>33</v>
      </c>
      <c r="K35" s="368">
        <f>IF(SUM(C35:J35)=0,"",SUM(C35:J35))</f>
        <v>240</v>
      </c>
      <c r="L35" s="40"/>
    </row>
    <row r="36" spans="1:12" ht="15.95" customHeight="1">
      <c r="A36" s="1084"/>
      <c r="B36" s="335" t="s">
        <v>219</v>
      </c>
      <c r="C36" s="552">
        <f t="shared" si="7"/>
        <v>38</v>
      </c>
      <c r="D36" s="552">
        <f t="shared" si="7"/>
        <v>26</v>
      </c>
      <c r="E36" s="552">
        <f t="shared" si="7"/>
        <v>29</v>
      </c>
      <c r="F36" s="552">
        <f t="shared" si="7"/>
        <v>41</v>
      </c>
      <c r="G36" s="629" t="str">
        <f>IF(SUM($K$40,$K$43,$K$46)=0,"",IF(SUM(G39,G42,G45)=0,"-",SUM(G39,G42,G45)))</f>
        <v>-</v>
      </c>
      <c r="H36" s="552">
        <f t="shared" si="8"/>
        <v>24</v>
      </c>
      <c r="I36" s="552">
        <f t="shared" si="8"/>
        <v>36</v>
      </c>
      <c r="J36" s="552">
        <f t="shared" si="8"/>
        <v>42</v>
      </c>
      <c r="K36" s="44">
        <f t="shared" ref="K36:K46" si="9">IF(SUM(C36:J36)=0,"",SUM(C36:J36))</f>
        <v>236</v>
      </c>
      <c r="L36" s="40"/>
    </row>
    <row r="37" spans="1:12" ht="15.95" customHeight="1">
      <c r="A37" s="1291"/>
      <c r="B37" s="390" t="s">
        <v>180</v>
      </c>
      <c r="C37" s="628">
        <f t="shared" ref="C37:F37" si="10">IF(SUM($K35:$K36)=0,"",IF(SUM(C35:C36)=0,"-",SUM(C35:C36)))</f>
        <v>66</v>
      </c>
      <c r="D37" s="628">
        <f t="shared" si="10"/>
        <v>65</v>
      </c>
      <c r="E37" s="628">
        <f t="shared" si="10"/>
        <v>55</v>
      </c>
      <c r="F37" s="628">
        <f t="shared" si="10"/>
        <v>97</v>
      </c>
      <c r="G37" s="628" t="str">
        <f>IF(SUM($K35:$K36)=0,"",IF(SUM(G35:G36)=0,"-",SUM(G35:G36)))</f>
        <v>-</v>
      </c>
      <c r="H37" s="628">
        <f t="shared" ref="H37:J37" si="11">IF(SUM($K35:$K36)=0,"",IF(SUM(H35:H36)=0,"-",SUM(H35:H36)))</f>
        <v>47</v>
      </c>
      <c r="I37" s="628">
        <f t="shared" si="11"/>
        <v>71</v>
      </c>
      <c r="J37" s="628">
        <f t="shared" si="11"/>
        <v>75</v>
      </c>
      <c r="K37" s="397">
        <f t="shared" si="9"/>
        <v>476</v>
      </c>
      <c r="L37" s="40"/>
    </row>
    <row r="38" spans="1:12" ht="15.95" customHeight="1">
      <c r="A38" s="1290" t="s">
        <v>1221</v>
      </c>
      <c r="B38" s="393" t="s">
        <v>218</v>
      </c>
      <c r="C38" s="398">
        <v>9</v>
      </c>
      <c r="D38" s="398">
        <v>12</v>
      </c>
      <c r="E38" s="398">
        <v>5</v>
      </c>
      <c r="F38" s="398">
        <v>16</v>
      </c>
      <c r="G38" s="398" t="s">
        <v>177</v>
      </c>
      <c r="H38" s="398">
        <v>4</v>
      </c>
      <c r="I38" s="398">
        <v>13</v>
      </c>
      <c r="J38" s="398">
        <v>9</v>
      </c>
      <c r="K38" s="44">
        <f t="shared" si="9"/>
        <v>68</v>
      </c>
      <c r="L38" s="40"/>
    </row>
    <row r="39" spans="1:12" ht="15.95" customHeight="1">
      <c r="A39" s="1084"/>
      <c r="B39" s="335" t="s">
        <v>219</v>
      </c>
      <c r="C39" s="46">
        <v>17</v>
      </c>
      <c r="D39" s="46">
        <v>8</v>
      </c>
      <c r="E39" s="46">
        <v>11</v>
      </c>
      <c r="F39" s="46">
        <v>12</v>
      </c>
      <c r="G39" s="46" t="s">
        <v>177</v>
      </c>
      <c r="H39" s="46">
        <v>7</v>
      </c>
      <c r="I39" s="46">
        <v>11</v>
      </c>
      <c r="J39" s="46">
        <v>15</v>
      </c>
      <c r="K39" s="44">
        <f t="shared" si="9"/>
        <v>81</v>
      </c>
      <c r="L39" s="40"/>
    </row>
    <row r="40" spans="1:12" ht="15.95" customHeight="1">
      <c r="A40" s="1291"/>
      <c r="B40" s="390" t="s">
        <v>180</v>
      </c>
      <c r="C40" s="628">
        <f t="shared" ref="C40" si="12">IF(SUM($K38:$K39)=0,"",IF(SUM(C38:C39)=0,"-",SUM(C38:C39)))</f>
        <v>26</v>
      </c>
      <c r="D40" s="628">
        <f t="shared" ref="D40" si="13">IF(SUM($K38:$K39)=0,"",IF(SUM(D38:D39)=0,"-",SUM(D38:D39)))</f>
        <v>20</v>
      </c>
      <c r="E40" s="628">
        <f t="shared" ref="E40" si="14">IF(SUM($K38:$K39)=0,"",IF(SUM(E38:E39)=0,"-",SUM(E38:E39)))</f>
        <v>16</v>
      </c>
      <c r="F40" s="628">
        <f t="shared" ref="F40" si="15">IF(SUM($K38:$K39)=0,"",IF(SUM(F38:F39)=0,"-",SUM(F38:F39)))</f>
        <v>28</v>
      </c>
      <c r="G40" s="628" t="str">
        <f>IF(SUM($K38:$K39)=0,"",IF(SUM(G38:G39)=0,"-",SUM(G38:G39)))</f>
        <v>-</v>
      </c>
      <c r="H40" s="628">
        <f t="shared" ref="H40" si="16">IF(SUM($K38:$K39)=0,"",IF(SUM(H38:H39)=0,"-",SUM(H38:H39)))</f>
        <v>11</v>
      </c>
      <c r="I40" s="628">
        <f t="shared" ref="I40" si="17">IF(SUM($K38:$K39)=0,"",IF(SUM(I38:I39)=0,"-",SUM(I38:I39)))</f>
        <v>24</v>
      </c>
      <c r="J40" s="628">
        <f t="shared" ref="J40" si="18">IF(SUM($K38:$K39)=0,"",IF(SUM(J38:J39)=0,"-",SUM(J38:J39)))</f>
        <v>24</v>
      </c>
      <c r="K40" s="397">
        <f t="shared" si="9"/>
        <v>149</v>
      </c>
      <c r="L40" s="40"/>
    </row>
    <row r="41" spans="1:12" ht="15.95" customHeight="1">
      <c r="A41" s="1290" t="s">
        <v>1222</v>
      </c>
      <c r="B41" s="393" t="s">
        <v>218</v>
      </c>
      <c r="C41" s="398">
        <v>8</v>
      </c>
      <c r="D41" s="398">
        <v>15</v>
      </c>
      <c r="E41" s="398">
        <v>13</v>
      </c>
      <c r="F41" s="398">
        <v>13</v>
      </c>
      <c r="G41" s="398" t="s">
        <v>177</v>
      </c>
      <c r="H41" s="398">
        <v>10</v>
      </c>
      <c r="I41" s="398">
        <v>12</v>
      </c>
      <c r="J41" s="398">
        <v>13</v>
      </c>
      <c r="K41" s="44">
        <f t="shared" si="9"/>
        <v>84</v>
      </c>
      <c r="L41" s="40"/>
    </row>
    <row r="42" spans="1:12" ht="15.95" customHeight="1">
      <c r="A42" s="1084"/>
      <c r="B42" s="335" t="s">
        <v>219</v>
      </c>
      <c r="C42" s="46">
        <v>11</v>
      </c>
      <c r="D42" s="46">
        <v>6</v>
      </c>
      <c r="E42" s="46">
        <v>7</v>
      </c>
      <c r="F42" s="46">
        <v>15</v>
      </c>
      <c r="G42" s="46" t="s">
        <v>177</v>
      </c>
      <c r="H42" s="46">
        <v>11</v>
      </c>
      <c r="I42" s="46">
        <v>10</v>
      </c>
      <c r="J42" s="46">
        <v>14</v>
      </c>
      <c r="K42" s="44">
        <f t="shared" si="9"/>
        <v>74</v>
      </c>
      <c r="L42" s="40"/>
    </row>
    <row r="43" spans="1:12" ht="15.95" customHeight="1">
      <c r="A43" s="1291"/>
      <c r="B43" s="390" t="s">
        <v>180</v>
      </c>
      <c r="C43" s="628">
        <f t="shared" ref="C43" si="19">IF(SUM($K41:$K42)=0,"",IF(SUM(C41:C42)=0,"-",SUM(C41:C42)))</f>
        <v>19</v>
      </c>
      <c r="D43" s="628">
        <f t="shared" ref="D43" si="20">IF(SUM($K41:$K42)=0,"",IF(SUM(D41:D42)=0,"-",SUM(D41:D42)))</f>
        <v>21</v>
      </c>
      <c r="E43" s="628">
        <f t="shared" ref="E43" si="21">IF(SUM($K41:$K42)=0,"",IF(SUM(E41:E42)=0,"-",SUM(E41:E42)))</f>
        <v>20</v>
      </c>
      <c r="F43" s="628">
        <f t="shared" ref="F43" si="22">IF(SUM($K41:$K42)=0,"",IF(SUM(F41:F42)=0,"-",SUM(F41:F42)))</f>
        <v>28</v>
      </c>
      <c r="G43" s="628" t="str">
        <f>IF(SUM($K41:$K42)=0,"",IF(SUM(G41:G42)=0,"-",SUM(G41:G42)))</f>
        <v>-</v>
      </c>
      <c r="H43" s="628">
        <f t="shared" ref="H43" si="23">IF(SUM($K41:$K42)=0,"",IF(SUM(H41:H42)=0,"-",SUM(H41:H42)))</f>
        <v>21</v>
      </c>
      <c r="I43" s="628">
        <f t="shared" ref="I43" si="24">IF(SUM($K41:$K42)=0,"",IF(SUM(I41:I42)=0,"-",SUM(I41:I42)))</f>
        <v>22</v>
      </c>
      <c r="J43" s="628">
        <f t="shared" ref="J43" si="25">IF(SUM($K41:$K42)=0,"",IF(SUM(J41:J42)=0,"-",SUM(J41:J42)))</f>
        <v>27</v>
      </c>
      <c r="K43" s="397">
        <f t="shared" si="9"/>
        <v>158</v>
      </c>
      <c r="L43" s="40"/>
    </row>
    <row r="44" spans="1:12" ht="15.95" customHeight="1">
      <c r="A44" s="1290" t="s">
        <v>1223</v>
      </c>
      <c r="B44" s="393" t="s">
        <v>218</v>
      </c>
      <c r="C44" s="398">
        <v>11</v>
      </c>
      <c r="D44" s="398">
        <v>12</v>
      </c>
      <c r="E44" s="398">
        <v>8</v>
      </c>
      <c r="F44" s="398">
        <v>27</v>
      </c>
      <c r="G44" s="398" t="s">
        <v>177</v>
      </c>
      <c r="H44" s="398">
        <v>9</v>
      </c>
      <c r="I44" s="398">
        <v>10</v>
      </c>
      <c r="J44" s="398">
        <v>11</v>
      </c>
      <c r="K44" s="630">
        <f t="shared" si="9"/>
        <v>88</v>
      </c>
      <c r="L44" s="40"/>
    </row>
    <row r="45" spans="1:12" ht="15.95" customHeight="1">
      <c r="A45" s="1084"/>
      <c r="B45" s="627" t="s">
        <v>219</v>
      </c>
      <c r="C45" s="624">
        <v>10</v>
      </c>
      <c r="D45" s="624">
        <v>12</v>
      </c>
      <c r="E45" s="624">
        <v>11</v>
      </c>
      <c r="F45" s="624">
        <v>14</v>
      </c>
      <c r="G45" s="624" t="s">
        <v>177</v>
      </c>
      <c r="H45" s="624">
        <v>6</v>
      </c>
      <c r="I45" s="624">
        <v>15</v>
      </c>
      <c r="J45" s="624">
        <v>13</v>
      </c>
      <c r="K45" s="629">
        <f t="shared" si="9"/>
        <v>81</v>
      </c>
      <c r="L45" s="40"/>
    </row>
    <row r="46" spans="1:12" ht="15.95" customHeight="1" thickBot="1">
      <c r="A46" s="1154"/>
      <c r="B46" s="336" t="s">
        <v>180</v>
      </c>
      <c r="C46" s="51">
        <f t="shared" ref="C46" si="26">IF(SUM($K44:$K45)=0,"",IF(SUM(C44:C45)=0,"-",SUM(C44:C45)))</f>
        <v>21</v>
      </c>
      <c r="D46" s="51">
        <f t="shared" ref="D46" si="27">IF(SUM($K44:$K45)=0,"",IF(SUM(D44:D45)=0,"-",SUM(D44:D45)))</f>
        <v>24</v>
      </c>
      <c r="E46" s="51">
        <f t="shared" ref="E46" si="28">IF(SUM($K44:$K45)=0,"",IF(SUM(E44:E45)=0,"-",SUM(E44:E45)))</f>
        <v>19</v>
      </c>
      <c r="F46" s="51">
        <f t="shared" ref="F46" si="29">IF(SUM($K44:$K45)=0,"",IF(SUM(F44:F45)=0,"-",SUM(F44:F45)))</f>
        <v>41</v>
      </c>
      <c r="G46" s="51" t="str">
        <f>IF(SUM($K44:$K45)=0,"",IF(SUM(G44:G45)=0,"-",SUM(G44:G45)))</f>
        <v>-</v>
      </c>
      <c r="H46" s="51">
        <f t="shared" ref="H46" si="30">IF(SUM($K44:$K45)=0,"",IF(SUM(H44:H45)=0,"-",SUM(H44:H45)))</f>
        <v>15</v>
      </c>
      <c r="I46" s="51">
        <f t="shared" ref="I46" si="31">IF(SUM($K44:$K45)=0,"",IF(SUM(I44:I45)=0,"-",SUM(I44:I45)))</f>
        <v>25</v>
      </c>
      <c r="J46" s="51">
        <f t="shared" ref="J46" si="32">IF(SUM($K44:$K45)=0,"",IF(SUM(J44:J45)=0,"-",SUM(J44:J45)))</f>
        <v>24</v>
      </c>
      <c r="K46" s="51">
        <f t="shared" si="9"/>
        <v>169</v>
      </c>
      <c r="L46" s="40"/>
    </row>
    <row r="47" spans="1:12" ht="18" customHeight="1">
      <c r="A47" s="631"/>
      <c r="B47" s="626"/>
      <c r="C47" s="625"/>
      <c r="D47" s="625"/>
      <c r="E47" s="625"/>
      <c r="F47" s="625"/>
      <c r="G47" s="625"/>
      <c r="H47" s="1033" t="s">
        <v>1294</v>
      </c>
      <c r="I47" s="1226"/>
      <c r="J47" s="1226"/>
      <c r="K47" s="1226"/>
    </row>
  </sheetData>
  <sheetProtection sheet="1" objects="1" scenarios="1"/>
  <mergeCells count="113">
    <mergeCell ref="G1:J1"/>
    <mergeCell ref="A2:B2"/>
    <mergeCell ref="C2:D2"/>
    <mergeCell ref="E2:F2"/>
    <mergeCell ref="G2:H2"/>
    <mergeCell ref="I2:J2"/>
    <mergeCell ref="A6:A8"/>
    <mergeCell ref="C6:D6"/>
    <mergeCell ref="E6:F6"/>
    <mergeCell ref="G6:H6"/>
    <mergeCell ref="I6:J6"/>
    <mergeCell ref="C7:D7"/>
    <mergeCell ref="E7:F7"/>
    <mergeCell ref="A3:A5"/>
    <mergeCell ref="C3:D3"/>
    <mergeCell ref="E3:F3"/>
    <mergeCell ref="G3:H3"/>
    <mergeCell ref="I3:J3"/>
    <mergeCell ref="C4:D4"/>
    <mergeCell ref="E4:F4"/>
    <mergeCell ref="G4:H4"/>
    <mergeCell ref="I4:J4"/>
    <mergeCell ref="C5:D5"/>
    <mergeCell ref="G7:H7"/>
    <mergeCell ref="I7:J7"/>
    <mergeCell ref="C8:D8"/>
    <mergeCell ref="E8:F8"/>
    <mergeCell ref="G8:H8"/>
    <mergeCell ref="I8:J8"/>
    <mergeCell ref="E5:F5"/>
    <mergeCell ref="G5:H5"/>
    <mergeCell ref="I5:J5"/>
    <mergeCell ref="E11:F11"/>
    <mergeCell ref="G11:H11"/>
    <mergeCell ref="I11:J11"/>
    <mergeCell ref="A9:A11"/>
    <mergeCell ref="C9:D9"/>
    <mergeCell ref="E9:F9"/>
    <mergeCell ref="G9:H9"/>
    <mergeCell ref="I9:J9"/>
    <mergeCell ref="C10:D10"/>
    <mergeCell ref="E10:F10"/>
    <mergeCell ref="G10:H10"/>
    <mergeCell ref="I10:J10"/>
    <mergeCell ref="C11:D11"/>
    <mergeCell ref="G15:J15"/>
    <mergeCell ref="I18:J18"/>
    <mergeCell ref="A19:B19"/>
    <mergeCell ref="C19:D19"/>
    <mergeCell ref="E19:F19"/>
    <mergeCell ref="G19:H19"/>
    <mergeCell ref="I19:J19"/>
    <mergeCell ref="G13:H13"/>
    <mergeCell ref="I13:J13"/>
    <mergeCell ref="C14:D14"/>
    <mergeCell ref="E14:F14"/>
    <mergeCell ref="G14:H14"/>
    <mergeCell ref="I14:J14"/>
    <mergeCell ref="A12:A14"/>
    <mergeCell ref="C12:D12"/>
    <mergeCell ref="E12:F12"/>
    <mergeCell ref="G12:H12"/>
    <mergeCell ref="I12:J12"/>
    <mergeCell ref="C13:D13"/>
    <mergeCell ref="E13:F13"/>
    <mergeCell ref="A23:A25"/>
    <mergeCell ref="C23:D23"/>
    <mergeCell ref="E23:F23"/>
    <mergeCell ref="G23:H23"/>
    <mergeCell ref="I23:J23"/>
    <mergeCell ref="C24:D24"/>
    <mergeCell ref="E24:F24"/>
    <mergeCell ref="A20:A22"/>
    <mergeCell ref="C20:D20"/>
    <mergeCell ref="E20:F20"/>
    <mergeCell ref="G20:H20"/>
    <mergeCell ref="I20:J20"/>
    <mergeCell ref="C21:D21"/>
    <mergeCell ref="E21:F21"/>
    <mergeCell ref="G21:H21"/>
    <mergeCell ref="I21:J21"/>
    <mergeCell ref="C22:D22"/>
    <mergeCell ref="G24:H24"/>
    <mergeCell ref="I24:J24"/>
    <mergeCell ref="C25:D25"/>
    <mergeCell ref="E25:F25"/>
    <mergeCell ref="G25:H25"/>
    <mergeCell ref="I25:J25"/>
    <mergeCell ref="E22:F22"/>
    <mergeCell ref="G22:H22"/>
    <mergeCell ref="I22:J22"/>
    <mergeCell ref="A35:A37"/>
    <mergeCell ref="A38:A40"/>
    <mergeCell ref="A41:A43"/>
    <mergeCell ref="A44:A46"/>
    <mergeCell ref="H47:K47"/>
    <mergeCell ref="E28:F28"/>
    <mergeCell ref="G28:H28"/>
    <mergeCell ref="I28:J28"/>
    <mergeCell ref="G29:J29"/>
    <mergeCell ref="H32:K32"/>
    <mergeCell ref="A33:B34"/>
    <mergeCell ref="K33:K34"/>
    <mergeCell ref="A26:A28"/>
    <mergeCell ref="C26:D26"/>
    <mergeCell ref="E26:F26"/>
    <mergeCell ref="G26:H26"/>
    <mergeCell ref="I26:J26"/>
    <mergeCell ref="C27:D27"/>
    <mergeCell ref="E27:F27"/>
    <mergeCell ref="G27:H27"/>
    <mergeCell ref="I27:J27"/>
    <mergeCell ref="C28:D28"/>
  </mergeCells>
  <phoneticPr fontId="3"/>
  <printOptions horizontalCentered="1"/>
  <pageMargins left="0.98425196850393704" right="0.59055118110236227" top="0.98425196850393704" bottom="0.98425196850393704" header="0.51181102362204722" footer="0.51181102362204722"/>
  <pageSetup paperSize="9" firstPageNumber="45" orientation="portrait" useFirstPageNumber="1" r:id="rId1"/>
  <headerFooter alignWithMargins="0">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Q24"/>
  <sheetViews>
    <sheetView zoomScaleNormal="100" workbookViewId="0">
      <selection activeCell="B1" sqref="B1"/>
    </sheetView>
  </sheetViews>
  <sheetFormatPr defaultRowHeight="13.5"/>
  <cols>
    <col min="1" max="1" width="8.625" style="36" customWidth="1"/>
    <col min="2" max="2" width="16.625" style="36" customWidth="1"/>
    <col min="3" max="4" width="7.125" style="36" customWidth="1"/>
    <col min="5" max="13" width="10.625" style="36" customWidth="1"/>
    <col min="14" max="19" width="7.125" style="36" customWidth="1"/>
    <col min="20" max="16384" width="9" style="36"/>
  </cols>
  <sheetData>
    <row r="1" spans="1:17" ht="21" customHeight="1" thickBot="1">
      <c r="A1" s="1135">
        <v>46</v>
      </c>
      <c r="B1" s="41" t="s">
        <v>1295</v>
      </c>
      <c r="C1" s="41"/>
      <c r="D1" s="41"/>
      <c r="E1" s="41"/>
      <c r="F1" s="41"/>
      <c r="G1" s="41"/>
      <c r="H1" s="41"/>
      <c r="I1" s="41"/>
      <c r="J1" s="41"/>
      <c r="K1" s="41"/>
      <c r="L1" s="41"/>
      <c r="M1" s="41"/>
      <c r="N1" s="40"/>
      <c r="O1" s="40"/>
      <c r="P1" s="40"/>
    </row>
    <row r="2" spans="1:17" ht="21.95" customHeight="1">
      <c r="A2" s="1135"/>
      <c r="B2" s="1123" t="s">
        <v>1296</v>
      </c>
      <c r="C2" s="1076"/>
      <c r="D2" s="1076"/>
      <c r="E2" s="1320" t="s">
        <v>1297</v>
      </c>
      <c r="F2" s="1311" t="s">
        <v>1298</v>
      </c>
      <c r="G2" s="1314" t="s">
        <v>1299</v>
      </c>
      <c r="H2" s="1308" t="s">
        <v>1300</v>
      </c>
      <c r="I2" s="1311" t="s">
        <v>1301</v>
      </c>
      <c r="J2" s="1311" t="s">
        <v>1302</v>
      </c>
      <c r="K2" s="1311" t="s">
        <v>1303</v>
      </c>
      <c r="L2" s="1311" t="s">
        <v>1304</v>
      </c>
      <c r="M2" s="1308" t="s">
        <v>175</v>
      </c>
      <c r="N2" s="1306"/>
      <c r="O2" s="1306"/>
      <c r="P2" s="1306"/>
      <c r="Q2" s="1306"/>
    </row>
    <row r="3" spans="1:17" ht="21.95" customHeight="1">
      <c r="A3" s="1135"/>
      <c r="B3" s="1018"/>
      <c r="C3" s="1018"/>
      <c r="D3" s="1018"/>
      <c r="E3" s="1321"/>
      <c r="F3" s="1323"/>
      <c r="G3" s="1306"/>
      <c r="H3" s="1316"/>
      <c r="I3" s="1318"/>
      <c r="J3" s="1312"/>
      <c r="K3" s="1312"/>
      <c r="L3" s="1312"/>
      <c r="M3" s="1309"/>
      <c r="N3" s="1307"/>
      <c r="O3" s="1307"/>
      <c r="P3" s="1307"/>
      <c r="Q3" s="1307"/>
    </row>
    <row r="4" spans="1:17" ht="35.25" customHeight="1">
      <c r="A4" s="1135"/>
      <c r="B4" s="1020"/>
      <c r="C4" s="1020"/>
      <c r="D4" s="1020"/>
      <c r="E4" s="1322"/>
      <c r="F4" s="1324"/>
      <c r="G4" s="1315"/>
      <c r="H4" s="1317"/>
      <c r="I4" s="1319"/>
      <c r="J4" s="1313"/>
      <c r="K4" s="1313"/>
      <c r="L4" s="1313"/>
      <c r="M4" s="1310"/>
      <c r="N4" s="1307"/>
      <c r="O4" s="1307"/>
      <c r="P4" s="1307"/>
      <c r="Q4" s="1307"/>
    </row>
    <row r="5" spans="1:17" ht="21.95" customHeight="1">
      <c r="A5" s="1135"/>
      <c r="B5" s="1247" t="s">
        <v>1955</v>
      </c>
      <c r="C5" s="1082" t="s">
        <v>1305</v>
      </c>
      <c r="D5" s="1084"/>
      <c r="E5" s="45">
        <v>527</v>
      </c>
      <c r="F5" s="688">
        <v>147</v>
      </c>
      <c r="G5" s="688">
        <v>391</v>
      </c>
      <c r="H5" s="688">
        <v>96</v>
      </c>
      <c r="I5" s="688">
        <v>245</v>
      </c>
      <c r="J5" s="688">
        <v>130</v>
      </c>
      <c r="K5" s="688" t="s">
        <v>177</v>
      </c>
      <c r="L5" s="688">
        <v>9</v>
      </c>
      <c r="M5" s="698">
        <f t="shared" ref="M5:M14" si="0">IF(SUM(E5:L5)=0,"",SUM(E5:L5))</f>
        <v>1545</v>
      </c>
      <c r="N5" s="40"/>
      <c r="O5" s="40"/>
      <c r="P5" s="40"/>
      <c r="Q5" s="40"/>
    </row>
    <row r="6" spans="1:17" ht="21.95" customHeight="1">
      <c r="A6" s="1135"/>
      <c r="B6" s="1038"/>
      <c r="C6" s="1082" t="s">
        <v>1306</v>
      </c>
      <c r="D6" s="1084"/>
      <c r="E6" s="45">
        <v>12769</v>
      </c>
      <c r="F6" s="688">
        <v>2161</v>
      </c>
      <c r="G6" s="688">
        <v>8899</v>
      </c>
      <c r="H6" s="688">
        <v>1015</v>
      </c>
      <c r="I6" s="688">
        <v>1874</v>
      </c>
      <c r="J6" s="688">
        <v>877</v>
      </c>
      <c r="K6" s="688" t="s">
        <v>177</v>
      </c>
      <c r="L6" s="688">
        <v>62</v>
      </c>
      <c r="M6" s="698">
        <f t="shared" si="0"/>
        <v>27657</v>
      </c>
      <c r="N6" s="40"/>
      <c r="O6" s="40"/>
      <c r="P6" s="40"/>
      <c r="Q6" s="40"/>
    </row>
    <row r="7" spans="1:17" ht="21.95" customHeight="1">
      <c r="A7" s="1135"/>
      <c r="B7" s="1247" t="s">
        <v>1110</v>
      </c>
      <c r="C7" s="1082" t="s">
        <v>1305</v>
      </c>
      <c r="D7" s="1084"/>
      <c r="E7" s="45">
        <v>543</v>
      </c>
      <c r="F7" s="688">
        <v>128</v>
      </c>
      <c r="G7" s="688">
        <v>369</v>
      </c>
      <c r="H7" s="688">
        <v>98</v>
      </c>
      <c r="I7" s="688">
        <v>231</v>
      </c>
      <c r="J7" s="688">
        <v>104</v>
      </c>
      <c r="K7" s="688">
        <v>3</v>
      </c>
      <c r="L7" s="688">
        <v>2</v>
      </c>
      <c r="M7" s="698">
        <f t="shared" si="0"/>
        <v>1478</v>
      </c>
      <c r="N7" s="40"/>
      <c r="O7" s="40"/>
      <c r="P7" s="40"/>
      <c r="Q7" s="40"/>
    </row>
    <row r="8" spans="1:17" ht="21.95" customHeight="1">
      <c r="A8" s="1135"/>
      <c r="B8" s="1247"/>
      <c r="C8" s="1082" t="s">
        <v>1306</v>
      </c>
      <c r="D8" s="1084"/>
      <c r="E8" s="45">
        <v>13142</v>
      </c>
      <c r="F8" s="688">
        <v>2006</v>
      </c>
      <c r="G8" s="688">
        <v>8323</v>
      </c>
      <c r="H8" s="688">
        <v>1018</v>
      </c>
      <c r="I8" s="688">
        <v>1847</v>
      </c>
      <c r="J8" s="688">
        <v>870</v>
      </c>
      <c r="K8" s="688">
        <v>15</v>
      </c>
      <c r="L8" s="688">
        <v>8</v>
      </c>
      <c r="M8" s="698">
        <f t="shared" si="0"/>
        <v>27229</v>
      </c>
      <c r="N8" s="40"/>
      <c r="O8" s="40"/>
      <c r="P8" s="40"/>
      <c r="Q8" s="40"/>
    </row>
    <row r="9" spans="1:17" ht="21.95" customHeight="1">
      <c r="A9" s="1135"/>
      <c r="B9" s="1247" t="s">
        <v>1307</v>
      </c>
      <c r="C9" s="1082" t="s">
        <v>1305</v>
      </c>
      <c r="D9" s="1084"/>
      <c r="E9" s="45">
        <v>485</v>
      </c>
      <c r="F9" s="688">
        <v>150</v>
      </c>
      <c r="G9" s="688">
        <v>316</v>
      </c>
      <c r="H9" s="688">
        <v>102</v>
      </c>
      <c r="I9" s="688">
        <v>203</v>
      </c>
      <c r="J9" s="688">
        <v>96</v>
      </c>
      <c r="K9" s="688" t="s">
        <v>177</v>
      </c>
      <c r="L9" s="688">
        <v>3</v>
      </c>
      <c r="M9" s="698">
        <f t="shared" si="0"/>
        <v>1355</v>
      </c>
      <c r="N9" s="40"/>
      <c r="O9" s="40"/>
      <c r="P9" s="40"/>
      <c r="Q9" s="40"/>
    </row>
    <row r="10" spans="1:17" ht="21.95" customHeight="1">
      <c r="A10" s="1135"/>
      <c r="B10" s="1247"/>
      <c r="C10" s="1082" t="s">
        <v>1306</v>
      </c>
      <c r="D10" s="1084"/>
      <c r="E10" s="45">
        <v>11512</v>
      </c>
      <c r="F10" s="688">
        <v>2136</v>
      </c>
      <c r="G10" s="688">
        <v>7290</v>
      </c>
      <c r="H10" s="688">
        <v>1010</v>
      </c>
      <c r="I10" s="688">
        <v>1662</v>
      </c>
      <c r="J10" s="688">
        <v>754</v>
      </c>
      <c r="K10" s="688" t="s">
        <v>177</v>
      </c>
      <c r="L10" s="688">
        <v>12</v>
      </c>
      <c r="M10" s="698">
        <f t="shared" si="0"/>
        <v>24376</v>
      </c>
      <c r="N10" s="40"/>
      <c r="O10" s="40"/>
      <c r="P10" s="40"/>
      <c r="Q10" s="40"/>
    </row>
    <row r="11" spans="1:17" ht="21.95" customHeight="1">
      <c r="A11" s="1135"/>
      <c r="B11" s="1247" t="s">
        <v>1890</v>
      </c>
      <c r="C11" s="1082" t="s">
        <v>1305</v>
      </c>
      <c r="D11" s="1084"/>
      <c r="E11" s="45">
        <v>339</v>
      </c>
      <c r="F11" s="688">
        <v>137</v>
      </c>
      <c r="G11" s="688">
        <v>181</v>
      </c>
      <c r="H11" s="688">
        <v>76</v>
      </c>
      <c r="I11" s="688">
        <v>128</v>
      </c>
      <c r="J11" s="688">
        <v>32</v>
      </c>
      <c r="K11" s="688" t="s">
        <v>177</v>
      </c>
      <c r="L11" s="688" t="s">
        <v>177</v>
      </c>
      <c r="M11" s="698">
        <f t="shared" si="0"/>
        <v>893</v>
      </c>
      <c r="N11" s="40"/>
      <c r="O11" s="40"/>
      <c r="P11" s="40"/>
      <c r="Q11" s="40"/>
    </row>
    <row r="12" spans="1:17" ht="21.95" customHeight="1">
      <c r="A12" s="1135"/>
      <c r="B12" s="1247"/>
      <c r="C12" s="1082" t="s">
        <v>1306</v>
      </c>
      <c r="D12" s="1084"/>
      <c r="E12" s="45">
        <v>5568</v>
      </c>
      <c r="F12" s="688">
        <v>1184</v>
      </c>
      <c r="G12" s="688">
        <v>3165</v>
      </c>
      <c r="H12" s="688">
        <v>509</v>
      </c>
      <c r="I12" s="688">
        <v>658</v>
      </c>
      <c r="J12" s="688">
        <v>165</v>
      </c>
      <c r="K12" s="688" t="s">
        <v>177</v>
      </c>
      <c r="L12" s="688" t="s">
        <v>177</v>
      </c>
      <c r="M12" s="698">
        <f t="shared" si="0"/>
        <v>11249</v>
      </c>
      <c r="N12" s="40"/>
      <c r="O12" s="40"/>
      <c r="P12" s="40"/>
      <c r="Q12" s="40"/>
    </row>
    <row r="13" spans="1:17" ht="21.95" customHeight="1">
      <c r="A13" s="1135"/>
      <c r="B13" s="1247" t="s">
        <v>1956</v>
      </c>
      <c r="C13" s="1082" t="s">
        <v>1305</v>
      </c>
      <c r="D13" s="1084"/>
      <c r="E13" s="45">
        <v>369</v>
      </c>
      <c r="F13" s="688">
        <v>126</v>
      </c>
      <c r="G13" s="688">
        <v>252</v>
      </c>
      <c r="H13" s="688">
        <v>60</v>
      </c>
      <c r="I13" s="688">
        <v>109</v>
      </c>
      <c r="J13" s="688">
        <v>35</v>
      </c>
      <c r="K13" s="688" t="s">
        <v>177</v>
      </c>
      <c r="L13" s="688" t="s">
        <v>177</v>
      </c>
      <c r="M13" s="698">
        <f t="shared" si="0"/>
        <v>951</v>
      </c>
      <c r="N13" s="40"/>
      <c r="O13" s="40"/>
      <c r="P13" s="40"/>
      <c r="Q13" s="40"/>
    </row>
    <row r="14" spans="1:17" ht="21.95" customHeight="1" thickBot="1">
      <c r="A14" s="1135"/>
      <c r="B14" s="1058"/>
      <c r="C14" s="1082" t="s">
        <v>1306</v>
      </c>
      <c r="D14" s="1084"/>
      <c r="E14" s="45">
        <v>5623</v>
      </c>
      <c r="F14" s="688">
        <v>1230</v>
      </c>
      <c r="G14" s="688">
        <v>3965</v>
      </c>
      <c r="H14" s="691">
        <v>557</v>
      </c>
      <c r="I14" s="688">
        <v>573</v>
      </c>
      <c r="J14" s="688">
        <v>210</v>
      </c>
      <c r="K14" s="688" t="s">
        <v>177</v>
      </c>
      <c r="L14" s="688" t="s">
        <v>177</v>
      </c>
      <c r="M14" s="698">
        <f t="shared" si="0"/>
        <v>12158</v>
      </c>
      <c r="N14" s="40"/>
      <c r="O14" s="40"/>
      <c r="P14" s="40"/>
      <c r="Q14" s="40"/>
    </row>
    <row r="15" spans="1:17" ht="21" customHeight="1">
      <c r="A15" s="1135"/>
      <c r="B15" s="69"/>
      <c r="C15" s="69"/>
      <c r="D15" s="69"/>
      <c r="E15" s="69"/>
      <c r="F15" s="69"/>
      <c r="G15" s="69"/>
      <c r="H15" s="69"/>
      <c r="I15" s="69"/>
      <c r="J15" s="1106" t="s">
        <v>1308</v>
      </c>
      <c r="K15" s="1035"/>
      <c r="L15" s="1035"/>
      <c r="M15" s="1035"/>
    </row>
    <row r="16" spans="1:17">
      <c r="A16" s="1263"/>
    </row>
    <row r="17" spans="1:1">
      <c r="A17" s="1263"/>
    </row>
    <row r="18" spans="1:1">
      <c r="A18" s="1263"/>
    </row>
    <row r="19" spans="1:1">
      <c r="A19" s="1263"/>
    </row>
    <row r="20" spans="1:1">
      <c r="A20" s="1263"/>
    </row>
    <row r="21" spans="1:1">
      <c r="A21" s="1263"/>
    </row>
    <row r="22" spans="1:1">
      <c r="A22" s="1263"/>
    </row>
    <row r="23" spans="1:1">
      <c r="A23" s="1263"/>
    </row>
    <row r="24" spans="1:1">
      <c r="A24" s="1263"/>
    </row>
  </sheetData>
  <sheetProtection sheet="1" objects="1" scenarios="1"/>
  <mergeCells count="31">
    <mergeCell ref="C13:D13"/>
    <mergeCell ref="A1:A24"/>
    <mergeCell ref="B2:D4"/>
    <mergeCell ref="E2:E4"/>
    <mergeCell ref="F2:F4"/>
    <mergeCell ref="B7:B8"/>
    <mergeCell ref="C7:D7"/>
    <mergeCell ref="C8:D8"/>
    <mergeCell ref="B9:B10"/>
    <mergeCell ref="B5:B6"/>
    <mergeCell ref="C5:D5"/>
    <mergeCell ref="B11:B12"/>
    <mergeCell ref="C11:D11"/>
    <mergeCell ref="B13:B14"/>
    <mergeCell ref="C14:D14"/>
    <mergeCell ref="O2:O4"/>
    <mergeCell ref="P2:P4"/>
    <mergeCell ref="Q2:Q4"/>
    <mergeCell ref="J15:M15"/>
    <mergeCell ref="C9:D9"/>
    <mergeCell ref="C10:D10"/>
    <mergeCell ref="C6:D6"/>
    <mergeCell ref="M2:M4"/>
    <mergeCell ref="N2:N4"/>
    <mergeCell ref="L2:L4"/>
    <mergeCell ref="G2:G4"/>
    <mergeCell ref="H2:H4"/>
    <mergeCell ref="I2:I4"/>
    <mergeCell ref="J2:J4"/>
    <mergeCell ref="K2:K4"/>
    <mergeCell ref="C12:D12"/>
  </mergeCells>
  <phoneticPr fontId="3"/>
  <pageMargins left="0.39370078740157483" right="0.39370078740157483" top="1.7716535433070868" bottom="0.59055118110236227" header="1.1023622047244095" footer="0.51181102362204722"/>
  <pageSetup paperSize="9" firstPageNumber="47" orientation="landscape" horizontalDpi="1200" verticalDpi="1200" r:id="rId1"/>
  <headerFooter alignWithMargins="0">
    <oddHeader>&amp;C&amp;"ＭＳ 明朝,標準"&amp;20文　　　化</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R27"/>
  <sheetViews>
    <sheetView zoomScaleNormal="100" workbookViewId="0">
      <selection sqref="A1:E1"/>
    </sheetView>
  </sheetViews>
  <sheetFormatPr defaultRowHeight="13.5"/>
  <cols>
    <col min="1" max="1" width="6.125" style="36" customWidth="1"/>
    <col min="2" max="2" width="12.375" style="36" customWidth="1"/>
    <col min="3" max="13" width="10.625" style="36" customWidth="1"/>
    <col min="14" max="16384" width="9" style="36"/>
  </cols>
  <sheetData>
    <row r="1" spans="1:13" ht="21" customHeight="1" thickBot="1">
      <c r="A1" s="1135">
        <v>47</v>
      </c>
      <c r="B1" s="41" t="s">
        <v>1309</v>
      </c>
      <c r="C1" s="41"/>
      <c r="D1" s="41"/>
      <c r="E1" s="41"/>
      <c r="F1" s="41"/>
      <c r="G1" s="41"/>
      <c r="H1" s="1328" t="s">
        <v>2074</v>
      </c>
      <c r="I1" s="1329"/>
      <c r="J1" s="40"/>
      <c r="K1" s="40"/>
      <c r="L1" s="40"/>
      <c r="M1" s="40"/>
    </row>
    <row r="2" spans="1:13" ht="21" customHeight="1">
      <c r="A2" s="1135"/>
      <c r="B2" s="1124" t="s">
        <v>317</v>
      </c>
      <c r="C2" s="1114" t="s">
        <v>1310</v>
      </c>
      <c r="D2" s="1326"/>
      <c r="E2" s="1327"/>
      <c r="F2" s="287" t="s">
        <v>1311</v>
      </c>
      <c r="G2" s="1114" t="s">
        <v>1312</v>
      </c>
      <c r="H2" s="1326"/>
      <c r="I2" s="1326"/>
    </row>
    <row r="3" spans="1:13" ht="21" customHeight="1">
      <c r="A3" s="1135"/>
      <c r="B3" s="1021"/>
      <c r="C3" s="313" t="s">
        <v>1313</v>
      </c>
      <c r="D3" s="313" t="s">
        <v>1314</v>
      </c>
      <c r="E3" s="313" t="s">
        <v>1040</v>
      </c>
      <c r="F3" s="293" t="s">
        <v>1315</v>
      </c>
      <c r="G3" s="312" t="s">
        <v>1313</v>
      </c>
      <c r="H3" s="294" t="s">
        <v>1314</v>
      </c>
      <c r="I3" s="294" t="s">
        <v>1040</v>
      </c>
    </row>
    <row r="4" spans="1:13" ht="21" customHeight="1">
      <c r="A4" s="1135"/>
      <c r="B4" s="1249" t="s">
        <v>717</v>
      </c>
      <c r="C4" s="45">
        <v>60155</v>
      </c>
      <c r="D4" s="991">
        <v>13630</v>
      </c>
      <c r="E4" s="1001">
        <f>IF(SUM(C4:D4)=0,"",SUM(C4:D4))</f>
        <v>73785</v>
      </c>
      <c r="F4" s="991" ph="1">
        <v>219547</v>
      </c>
      <c r="G4" s="991" ph="1">
        <v>5984</v>
      </c>
      <c r="H4" s="991" ph="1">
        <v>2133</v>
      </c>
      <c r="I4" s="1001">
        <f t="shared" ref="I4:I12" si="0">IF(SUM(G4:H4)=0,"",SUM(G4:H4))</f>
        <v>8117</v>
      </c>
    </row>
    <row r="5" spans="1:13" ht="21" customHeight="1">
      <c r="A5" s="1135"/>
      <c r="B5" s="1247"/>
      <c r="C5" s="67">
        <v>5012.916666666667</v>
      </c>
      <c r="D5" s="66">
        <v>1135.8333333333333</v>
      </c>
      <c r="E5" s="632">
        <f>IF(SUM(C4:D4)=0,"",SUM(C4:D4)/12)</f>
        <v>6148.75</v>
      </c>
      <c r="F5" s="66" ph="1">
        <v>18295.583333333332</v>
      </c>
      <c r="G5" s="66" ph="1">
        <v>498.66666666666669</v>
      </c>
      <c r="H5" s="66" ph="1">
        <v>177.75</v>
      </c>
      <c r="I5" s="399">
        <f t="shared" si="0"/>
        <v>676.41666666666674</v>
      </c>
    </row>
    <row r="6" spans="1:13" ht="21" customHeight="1">
      <c r="A6" s="1135"/>
      <c r="B6" s="1247" t="s">
        <v>166</v>
      </c>
      <c r="C6" s="45">
        <v>57162</v>
      </c>
      <c r="D6" s="991">
        <v>13045</v>
      </c>
      <c r="E6" s="1001">
        <f>IF(SUM(C6:D6)=0,"",SUM(C6:D6))</f>
        <v>70207</v>
      </c>
      <c r="F6" s="991" ph="1">
        <v>238645</v>
      </c>
      <c r="G6" s="991" ph="1">
        <v>6215</v>
      </c>
      <c r="H6" s="991" ph="1">
        <v>1733</v>
      </c>
      <c r="I6" s="1001">
        <f t="shared" si="0"/>
        <v>7948</v>
      </c>
    </row>
    <row r="7" spans="1:13" ht="21" customHeight="1">
      <c r="A7" s="1135"/>
      <c r="B7" s="1247"/>
      <c r="C7" s="67">
        <v>4763.5</v>
      </c>
      <c r="D7" s="66">
        <v>1087.0833333333333</v>
      </c>
      <c r="E7" s="632">
        <f>IF(SUM(C6:D6)=0,"",SUM(C6:D6)/12)</f>
        <v>5850.583333333333</v>
      </c>
      <c r="F7" s="66" ph="1">
        <v>19887.083333333332</v>
      </c>
      <c r="G7" s="66" ph="1">
        <v>517.91666666666663</v>
      </c>
      <c r="H7" s="66" ph="1">
        <v>144.41666666666666</v>
      </c>
      <c r="I7" s="399">
        <f t="shared" si="0"/>
        <v>662.33333333333326</v>
      </c>
    </row>
    <row r="8" spans="1:13" ht="21" customHeight="1">
      <c r="A8" s="1135"/>
      <c r="B8" s="1247" t="s">
        <v>860</v>
      </c>
      <c r="C8" s="45">
        <v>55523</v>
      </c>
      <c r="D8" s="991">
        <v>11636</v>
      </c>
      <c r="E8" s="1001">
        <f>IF(SUM(C8:D8)=0,"",SUM(C8:D8))</f>
        <v>67159</v>
      </c>
      <c r="F8" s="991" ph="1">
        <v>238011</v>
      </c>
      <c r="G8" s="991" ph="1">
        <v>5155</v>
      </c>
      <c r="H8" s="991" ph="1">
        <v>1552</v>
      </c>
      <c r="I8" s="1001">
        <f t="shared" si="0"/>
        <v>6707</v>
      </c>
    </row>
    <row r="9" spans="1:13" ht="21" customHeight="1">
      <c r="A9" s="1135"/>
      <c r="B9" s="1247"/>
      <c r="C9" s="67">
        <v>4626.916666666667</v>
      </c>
      <c r="D9" s="66">
        <v>969.66666666666663</v>
      </c>
      <c r="E9" s="632">
        <f>IF(SUM(C8:D8)=0,"",SUM(C8:D8)/12)</f>
        <v>5596.583333333333</v>
      </c>
      <c r="F9" s="66" ph="1">
        <v>19834.25</v>
      </c>
      <c r="G9" s="66" ph="1">
        <v>429.58333333333331</v>
      </c>
      <c r="H9" s="66" ph="1">
        <v>129.33333333333334</v>
      </c>
      <c r="I9" s="399">
        <f t="shared" si="0"/>
        <v>558.91666666666663</v>
      </c>
    </row>
    <row r="10" spans="1:13" ht="21" customHeight="1">
      <c r="A10" s="1135"/>
      <c r="B10" s="1247" t="s">
        <v>1884</v>
      </c>
      <c r="C10" s="45">
        <v>42285</v>
      </c>
      <c r="D10" s="991">
        <v>8113</v>
      </c>
      <c r="E10" s="1001">
        <f>IF(SUM(C10:D10)=0,"",SUM(C10:D10))</f>
        <v>50398</v>
      </c>
      <c r="F10" s="991" ph="1">
        <v>192559</v>
      </c>
      <c r="G10" s="991" ph="1">
        <v>3995</v>
      </c>
      <c r="H10" s="991" ph="1">
        <v>976</v>
      </c>
      <c r="I10" s="1001">
        <f t="shared" si="0"/>
        <v>4971</v>
      </c>
    </row>
    <row r="11" spans="1:13" ht="21" customHeight="1">
      <c r="A11" s="1135"/>
      <c r="B11" s="1247"/>
      <c r="C11" s="718">
        <f>IF(C10=0,"",C10/12)</f>
        <v>3523.75</v>
      </c>
      <c r="D11" s="719">
        <f>IF(D10=0,"",D10/12)</f>
        <v>676.08333333333337</v>
      </c>
      <c r="E11" s="632">
        <f>IF(SUM(C10:D10)=0,"",SUM(C10:D10)/12)</f>
        <v>4199.833333333333</v>
      </c>
      <c r="F11" s="66">
        <f>IF(F10=0,"",F10/12)</f>
        <v>16046.583333333334</v>
      </c>
      <c r="G11" s="66">
        <f>IF(G10=0,"",G10/12)</f>
        <v>332.91666666666669</v>
      </c>
      <c r="H11" s="66" ph="1">
        <v>82</v>
      </c>
      <c r="I11" s="399">
        <f t="shared" si="0"/>
        <v>414.91666666666669</v>
      </c>
    </row>
    <row r="12" spans="1:13" ht="21" customHeight="1">
      <c r="A12" s="1135"/>
      <c r="B12" s="1247" t="s">
        <v>1938</v>
      </c>
      <c r="C12" s="45">
        <v>58976</v>
      </c>
      <c r="D12" s="991" t="s">
        <v>2059</v>
      </c>
      <c r="E12" s="1001">
        <f>IF(SUM(C12:D12)=0,"",SUM(C12:D12))</f>
        <v>58976</v>
      </c>
      <c r="F12" s="991" ph="1">
        <v>203950</v>
      </c>
      <c r="G12" s="991" ph="1">
        <v>10293</v>
      </c>
      <c r="H12" s="991" ph="1">
        <v>5979</v>
      </c>
      <c r="I12" s="1001">
        <f t="shared" si="0"/>
        <v>16272</v>
      </c>
    </row>
    <row r="13" spans="1:13" ht="21" customHeight="1" thickBot="1">
      <c r="A13" s="1135"/>
      <c r="B13" s="1248"/>
      <c r="C13" s="632">
        <f>IF(C12="-","-",IF(C12="","",C12/12))</f>
        <v>4914.666666666667</v>
      </c>
      <c r="D13" s="632" t="str">
        <f>IF(D12="-","-",IF(D12="","",D12/12))</f>
        <v>-</v>
      </c>
      <c r="E13" s="632">
        <f t="shared" ref="E13:I13" si="1">IF(E12="-","-",IF(E12="","",E12/12))</f>
        <v>4914.666666666667</v>
      </c>
      <c r="F13" s="632">
        <f t="shared" si="1"/>
        <v>16995.833333333332</v>
      </c>
      <c r="G13" s="632">
        <f t="shared" si="1"/>
        <v>857.75</v>
      </c>
      <c r="H13" s="632">
        <f t="shared" si="1"/>
        <v>498.25</v>
      </c>
      <c r="I13" s="632">
        <f t="shared" si="1"/>
        <v>1356</v>
      </c>
    </row>
    <row r="14" spans="1:13" ht="21" customHeight="1">
      <c r="A14" s="1135"/>
      <c r="B14" s="69" t="s">
        <v>2073</v>
      </c>
      <c r="C14" s="69"/>
      <c r="D14" s="69"/>
      <c r="E14" s="69"/>
      <c r="F14" s="69"/>
      <c r="G14" s="69"/>
      <c r="H14" s="1140" t="s">
        <v>1316</v>
      </c>
      <c r="I14" s="1140"/>
    </row>
    <row r="15" spans="1:13" s="994" customFormat="1" ht="21" customHeight="1">
      <c r="A15" s="1135"/>
      <c r="B15" s="993"/>
      <c r="C15" s="993"/>
      <c r="D15" s="993"/>
      <c r="E15" s="993"/>
      <c r="F15" s="993"/>
      <c r="G15" s="993"/>
      <c r="H15" s="1000"/>
      <c r="I15" s="1000"/>
    </row>
    <row r="16" spans="1:13" s="994" customFormat="1" ht="21" customHeight="1">
      <c r="A16" s="1135"/>
      <c r="B16" s="993"/>
      <c r="C16" s="993"/>
      <c r="D16" s="993"/>
      <c r="E16" s="993"/>
      <c r="F16" s="993"/>
      <c r="G16" s="993"/>
      <c r="H16" s="1000"/>
      <c r="I16" s="1000"/>
    </row>
    <row r="17" spans="1:18" s="994" customFormat="1" ht="21" customHeight="1">
      <c r="A17" s="1135"/>
      <c r="B17" s="993"/>
      <c r="C17" s="993"/>
      <c r="D17" s="993"/>
      <c r="E17" s="993"/>
      <c r="F17" s="993"/>
      <c r="G17" s="993"/>
      <c r="H17" s="1000"/>
      <c r="I17" s="1000"/>
    </row>
    <row r="18" spans="1:18" ht="21" customHeight="1">
      <c r="A18" s="1135"/>
    </row>
    <row r="19" spans="1:18" ht="21" customHeight="1" thickBot="1">
      <c r="A19" s="1135"/>
      <c r="B19" s="41" t="s">
        <v>1317</v>
      </c>
      <c r="C19" s="41"/>
      <c r="D19" s="41"/>
      <c r="E19" s="41"/>
      <c r="F19" s="41"/>
      <c r="G19" s="41"/>
      <c r="H19" s="41"/>
      <c r="I19" s="41"/>
      <c r="J19" s="41"/>
      <c r="K19" s="41"/>
      <c r="L19" s="41"/>
      <c r="M19" s="41"/>
    </row>
    <row r="20" spans="1:18" s="994" customFormat="1" ht="35.25" customHeight="1">
      <c r="A20" s="1135"/>
      <c r="B20" s="996" t="s">
        <v>317</v>
      </c>
      <c r="C20" s="997" t="s">
        <v>1318</v>
      </c>
      <c r="D20" s="1002" t="s">
        <v>1851</v>
      </c>
      <c r="E20" s="1002" t="s">
        <v>1852</v>
      </c>
      <c r="F20" s="1002" t="s">
        <v>1319</v>
      </c>
      <c r="G20" s="1002" t="s">
        <v>1320</v>
      </c>
      <c r="H20" s="1002" t="s">
        <v>1853</v>
      </c>
      <c r="I20" s="1002" t="s">
        <v>1321</v>
      </c>
      <c r="J20" s="1002" t="s">
        <v>1322</v>
      </c>
      <c r="K20" s="1002" t="s">
        <v>1854</v>
      </c>
      <c r="L20" s="1002" t="s">
        <v>1323</v>
      </c>
      <c r="M20" s="402" t="s">
        <v>2060</v>
      </c>
      <c r="N20" s="402" t="s">
        <v>174</v>
      </c>
      <c r="O20" s="402" t="s">
        <v>2061</v>
      </c>
      <c r="P20" s="402" t="s">
        <v>2062</v>
      </c>
      <c r="Q20" s="402" t="s">
        <v>2063</v>
      </c>
      <c r="R20" s="402" t="s">
        <v>175</v>
      </c>
    </row>
    <row r="21" spans="1:18" s="994" customFormat="1" ht="21" customHeight="1">
      <c r="A21" s="1135"/>
      <c r="B21" s="991" t="s">
        <v>717</v>
      </c>
      <c r="C21" s="45">
        <v>4736</v>
      </c>
      <c r="D21" s="991">
        <v>6175</v>
      </c>
      <c r="E21" s="991">
        <v>18494</v>
      </c>
      <c r="F21" s="991">
        <v>23813</v>
      </c>
      <c r="G21" s="991">
        <v>15094</v>
      </c>
      <c r="H21" s="991">
        <v>14692</v>
      </c>
      <c r="I21" s="991">
        <v>5098</v>
      </c>
      <c r="J21" s="991">
        <v>17436</v>
      </c>
      <c r="K21" s="991">
        <v>3799</v>
      </c>
      <c r="L21" s="991">
        <v>103833</v>
      </c>
      <c r="M21" s="991" t="s">
        <v>2059</v>
      </c>
      <c r="N21" s="991" t="s">
        <v>177</v>
      </c>
      <c r="O21" s="991" t="s">
        <v>177</v>
      </c>
      <c r="P21" s="991" t="s">
        <v>177</v>
      </c>
      <c r="Q21" s="991" t="s">
        <v>177</v>
      </c>
      <c r="R21" s="1001">
        <f>IF(SUM(C21:Q21)=0,"",SUM(C21:Q21))</f>
        <v>213170</v>
      </c>
    </row>
    <row r="22" spans="1:18" s="994" customFormat="1" ht="21" customHeight="1">
      <c r="A22" s="1135"/>
      <c r="B22" s="998" t="s">
        <v>166</v>
      </c>
      <c r="C22" s="45">
        <v>4853</v>
      </c>
      <c r="D22" s="991">
        <v>6340</v>
      </c>
      <c r="E22" s="991">
        <v>18655</v>
      </c>
      <c r="F22" s="991">
        <v>24385</v>
      </c>
      <c r="G22" s="991">
        <v>15568</v>
      </c>
      <c r="H22" s="991">
        <v>15109</v>
      </c>
      <c r="I22" s="991">
        <v>5258</v>
      </c>
      <c r="J22" s="991">
        <v>17890</v>
      </c>
      <c r="K22" s="991">
        <v>3876</v>
      </c>
      <c r="L22" s="991">
        <v>105414</v>
      </c>
      <c r="M22" s="991" t="s">
        <v>177</v>
      </c>
      <c r="N22" s="991" t="s">
        <v>177</v>
      </c>
      <c r="O22" s="991" t="s">
        <v>177</v>
      </c>
      <c r="P22" s="991" t="s">
        <v>177</v>
      </c>
      <c r="Q22" s="991" t="s">
        <v>177</v>
      </c>
      <c r="R22" s="1001">
        <f>IF(SUM(C22:Q22)=0,"",SUM(C22:Q22))</f>
        <v>217348</v>
      </c>
    </row>
    <row r="23" spans="1:18" s="994" customFormat="1" ht="21" customHeight="1">
      <c r="A23" s="1135"/>
      <c r="B23" s="998" t="s">
        <v>860</v>
      </c>
      <c r="C23" s="45">
        <v>4932</v>
      </c>
      <c r="D23" s="991">
        <v>6415</v>
      </c>
      <c r="E23" s="991">
        <v>18957</v>
      </c>
      <c r="F23" s="991">
        <v>24472</v>
      </c>
      <c r="G23" s="991">
        <v>15374</v>
      </c>
      <c r="H23" s="991">
        <v>15123</v>
      </c>
      <c r="I23" s="991">
        <v>5246</v>
      </c>
      <c r="J23" s="991">
        <v>17983</v>
      </c>
      <c r="K23" s="991">
        <v>3765</v>
      </c>
      <c r="L23" s="991">
        <v>107137</v>
      </c>
      <c r="M23" s="991" t="s">
        <v>177</v>
      </c>
      <c r="N23" s="991" t="s">
        <v>177</v>
      </c>
      <c r="O23" s="991" t="s">
        <v>177</v>
      </c>
      <c r="P23" s="991" t="s">
        <v>177</v>
      </c>
      <c r="Q23" s="991" t="s">
        <v>177</v>
      </c>
      <c r="R23" s="1001">
        <f>IF(SUM(C23:Q23)=0,"",SUM(C23:Q23))</f>
        <v>219404</v>
      </c>
    </row>
    <row r="24" spans="1:18" s="994" customFormat="1" ht="21" customHeight="1">
      <c r="A24" s="1135"/>
      <c r="B24" s="998" t="s">
        <v>1884</v>
      </c>
      <c r="C24" s="45">
        <v>4285</v>
      </c>
      <c r="D24" s="991">
        <v>4916</v>
      </c>
      <c r="E24" s="991">
        <v>14522</v>
      </c>
      <c r="F24" s="991">
        <v>12295</v>
      </c>
      <c r="G24" s="991">
        <v>10273</v>
      </c>
      <c r="H24" s="991">
        <v>10693</v>
      </c>
      <c r="I24" s="991">
        <v>3298</v>
      </c>
      <c r="J24" s="991">
        <v>12405</v>
      </c>
      <c r="K24" s="991">
        <v>3409</v>
      </c>
      <c r="L24" s="991">
        <v>85508</v>
      </c>
      <c r="M24" s="991" t="s">
        <v>177</v>
      </c>
      <c r="N24" s="991" t="s">
        <v>177</v>
      </c>
      <c r="O24" s="991" t="s">
        <v>177</v>
      </c>
      <c r="P24" s="991" t="s">
        <v>177</v>
      </c>
      <c r="Q24" s="991" t="s">
        <v>177</v>
      </c>
      <c r="R24" s="1001">
        <f>IF(SUM(C24:Q24)=0,"",SUM(C24:Q24))</f>
        <v>161604</v>
      </c>
    </row>
    <row r="25" spans="1:18" s="994" customFormat="1" ht="21" customHeight="1" thickBot="1">
      <c r="A25" s="1135"/>
      <c r="B25" s="999" t="s">
        <v>1938</v>
      </c>
      <c r="C25" s="49">
        <v>3292</v>
      </c>
      <c r="D25" s="995">
        <v>3694</v>
      </c>
      <c r="E25" s="995">
        <v>11279</v>
      </c>
      <c r="F25" s="995">
        <v>16147</v>
      </c>
      <c r="G25" s="995">
        <v>11603</v>
      </c>
      <c r="H25" s="995">
        <v>11422</v>
      </c>
      <c r="I25" s="995">
        <v>4637</v>
      </c>
      <c r="J25" s="995">
        <v>12544</v>
      </c>
      <c r="K25" s="995">
        <v>2587</v>
      </c>
      <c r="L25" s="995">
        <v>40602</v>
      </c>
      <c r="M25" s="995">
        <v>22447</v>
      </c>
      <c r="N25" s="995">
        <v>110</v>
      </c>
      <c r="O25" s="995">
        <v>747</v>
      </c>
      <c r="P25" s="995">
        <v>2616</v>
      </c>
      <c r="Q25" s="995">
        <v>418</v>
      </c>
      <c r="R25" s="51">
        <f>IF(SUM(C25:Q25)=0,"",SUM(C25:Q25))</f>
        <v>144145</v>
      </c>
    </row>
    <row r="26" spans="1:18" ht="21" customHeight="1">
      <c r="A26" s="1135"/>
      <c r="B26" s="36" t="s">
        <v>2073</v>
      </c>
      <c r="K26" s="991"/>
      <c r="L26" s="992"/>
      <c r="M26" s="992"/>
      <c r="P26" s="1106" t="s">
        <v>2064</v>
      </c>
      <c r="Q26" s="1325"/>
      <c r="R26" s="1325"/>
    </row>
    <row r="27" spans="1:18">
      <c r="A27" s="369"/>
    </row>
  </sheetData>
  <mergeCells count="12">
    <mergeCell ref="P26:R26"/>
    <mergeCell ref="A1:A26"/>
    <mergeCell ref="B2:B3"/>
    <mergeCell ref="C2:E2"/>
    <mergeCell ref="G2:I2"/>
    <mergeCell ref="B4:B5"/>
    <mergeCell ref="B6:B7"/>
    <mergeCell ref="B8:B9"/>
    <mergeCell ref="B10:B11"/>
    <mergeCell ref="B12:B13"/>
    <mergeCell ref="H14:I14"/>
    <mergeCell ref="H1:I1"/>
  </mergeCells>
  <phoneticPr fontId="3"/>
  <pageMargins left="0.39370078740157483" right="0.23622047244094491" top="1.1811023622047245" bottom="0.78740157480314965" header="0.51181102362204722" footer="0.51181102362204722"/>
  <pageSetup paperSize="9" scale="78" firstPageNumber="48" orientation="landscape" r:id="rId1"/>
  <headerFooter alignWithMargins="0"/>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V27"/>
  <sheetViews>
    <sheetView zoomScaleNormal="100" workbookViewId="0">
      <selection sqref="A1:E1"/>
    </sheetView>
  </sheetViews>
  <sheetFormatPr defaultRowHeight="13.5"/>
  <cols>
    <col min="1" max="1" width="7.625" style="36" customWidth="1"/>
    <col min="2" max="2" width="11.25" style="36" customWidth="1"/>
    <col min="3" max="3" width="9" style="42"/>
    <col min="4" max="22" width="8.125" style="36" customWidth="1"/>
    <col min="23" max="16384" width="9" style="36"/>
  </cols>
  <sheetData>
    <row r="1" spans="1:22" ht="18" customHeight="1" thickBot="1">
      <c r="A1" s="1135">
        <v>48</v>
      </c>
      <c r="B1" s="41" t="s">
        <v>1324</v>
      </c>
      <c r="C1" s="156"/>
      <c r="D1" s="41"/>
      <c r="E1" s="41"/>
      <c r="F1" s="41"/>
      <c r="G1" s="41"/>
      <c r="H1" s="41"/>
      <c r="I1" s="41"/>
      <c r="J1" s="41"/>
      <c r="K1" s="41"/>
      <c r="L1" s="41"/>
      <c r="M1" s="41"/>
      <c r="N1" s="41"/>
      <c r="O1" s="41"/>
      <c r="P1" s="41"/>
      <c r="Q1" s="41"/>
      <c r="R1" s="41"/>
      <c r="S1" s="41"/>
      <c r="T1" s="41"/>
    </row>
    <row r="2" spans="1:22" ht="75" customHeight="1">
      <c r="A2" s="1135"/>
      <c r="B2" s="1102" t="s">
        <v>185</v>
      </c>
      <c r="C2" s="1016"/>
      <c r="D2" s="403" t="s">
        <v>1325</v>
      </c>
      <c r="E2" s="404" t="s">
        <v>1344</v>
      </c>
      <c r="F2" s="403" t="s">
        <v>1326</v>
      </c>
      <c r="G2" s="404" t="s">
        <v>1327</v>
      </c>
      <c r="H2" s="403" t="s">
        <v>1328</v>
      </c>
      <c r="I2" s="404" t="s">
        <v>1329</v>
      </c>
      <c r="J2" s="403" t="s">
        <v>1330</v>
      </c>
      <c r="K2" s="404" t="s">
        <v>1331</v>
      </c>
      <c r="L2" s="403" t="s">
        <v>1332</v>
      </c>
      <c r="M2" s="404" t="s">
        <v>1333</v>
      </c>
      <c r="N2" s="403" t="s">
        <v>1300</v>
      </c>
      <c r="O2" s="404" t="s">
        <v>1299</v>
      </c>
      <c r="P2" s="403" t="s">
        <v>1334</v>
      </c>
      <c r="Q2" s="404" t="s">
        <v>1335</v>
      </c>
      <c r="R2" s="403" t="s">
        <v>1336</v>
      </c>
      <c r="S2" s="404" t="s">
        <v>1337</v>
      </c>
      <c r="T2" s="403" t="s">
        <v>175</v>
      </c>
    </row>
    <row r="3" spans="1:22" ht="20.100000000000001" customHeight="1">
      <c r="A3" s="1135"/>
      <c r="B3" s="1249" t="s">
        <v>717</v>
      </c>
      <c r="C3" s="335" t="s">
        <v>1305</v>
      </c>
      <c r="D3" s="45">
        <v>7</v>
      </c>
      <c r="E3" s="991">
        <v>70</v>
      </c>
      <c r="F3" s="991">
        <v>242</v>
      </c>
      <c r="G3" s="991">
        <v>269</v>
      </c>
      <c r="H3" s="991">
        <v>776</v>
      </c>
      <c r="I3" s="991">
        <v>210</v>
      </c>
      <c r="J3" s="991">
        <v>218</v>
      </c>
      <c r="K3" s="991">
        <v>87</v>
      </c>
      <c r="L3" s="991">
        <v>87</v>
      </c>
      <c r="M3" s="991">
        <v>60</v>
      </c>
      <c r="N3" s="991">
        <v>74</v>
      </c>
      <c r="O3" s="991">
        <v>285</v>
      </c>
      <c r="P3" s="991">
        <v>642</v>
      </c>
      <c r="Q3" s="991">
        <v>35</v>
      </c>
      <c r="R3" s="991">
        <v>412</v>
      </c>
      <c r="S3" s="991">
        <v>102</v>
      </c>
      <c r="T3" s="1001">
        <f t="shared" ref="T3:T12" si="0">IF(SUM(D3:S3)=0,"",SUM(D3:S3))</f>
        <v>3576</v>
      </c>
    </row>
    <row r="4" spans="1:22" ht="20.100000000000001" customHeight="1">
      <c r="A4" s="1135"/>
      <c r="B4" s="1247"/>
      <c r="C4" s="335" t="s">
        <v>1306</v>
      </c>
      <c r="D4" s="45">
        <v>2287</v>
      </c>
      <c r="E4" s="991">
        <v>966</v>
      </c>
      <c r="F4" s="991">
        <v>1767</v>
      </c>
      <c r="G4" s="991">
        <v>6801</v>
      </c>
      <c r="H4" s="991">
        <v>8075</v>
      </c>
      <c r="I4" s="991">
        <v>2681</v>
      </c>
      <c r="J4" s="991">
        <v>1898</v>
      </c>
      <c r="K4" s="991">
        <v>680</v>
      </c>
      <c r="L4" s="991">
        <v>797</v>
      </c>
      <c r="M4" s="991">
        <v>590</v>
      </c>
      <c r="N4" s="991">
        <v>571</v>
      </c>
      <c r="O4" s="991">
        <v>3184</v>
      </c>
      <c r="P4" s="991">
        <v>8950</v>
      </c>
      <c r="Q4" s="991">
        <v>2466</v>
      </c>
      <c r="R4" s="991">
        <v>834</v>
      </c>
      <c r="S4" s="991">
        <v>497</v>
      </c>
      <c r="T4" s="1001">
        <f t="shared" si="0"/>
        <v>43044</v>
      </c>
    </row>
    <row r="5" spans="1:22" ht="20.100000000000001" customHeight="1">
      <c r="A5" s="1135"/>
      <c r="B5" s="1247" t="s">
        <v>166</v>
      </c>
      <c r="C5" s="554" t="s">
        <v>1305</v>
      </c>
      <c r="D5" s="45">
        <v>7</v>
      </c>
      <c r="E5" s="991">
        <v>62</v>
      </c>
      <c r="F5" s="991">
        <v>162</v>
      </c>
      <c r="G5" s="991">
        <v>290</v>
      </c>
      <c r="H5" s="991">
        <v>785</v>
      </c>
      <c r="I5" s="991">
        <v>203</v>
      </c>
      <c r="J5" s="991">
        <v>213</v>
      </c>
      <c r="K5" s="991">
        <v>102</v>
      </c>
      <c r="L5" s="991">
        <v>73</v>
      </c>
      <c r="M5" s="991">
        <v>61</v>
      </c>
      <c r="N5" s="991">
        <v>72</v>
      </c>
      <c r="O5" s="991">
        <v>272</v>
      </c>
      <c r="P5" s="991">
        <v>644</v>
      </c>
      <c r="Q5" s="991">
        <v>2</v>
      </c>
      <c r="R5" s="991">
        <v>351</v>
      </c>
      <c r="S5" s="991">
        <v>99</v>
      </c>
      <c r="T5" s="1001">
        <f t="shared" si="0"/>
        <v>3398</v>
      </c>
    </row>
    <row r="6" spans="1:22" ht="20.100000000000001" customHeight="1">
      <c r="A6" s="1135"/>
      <c r="B6" s="1247"/>
      <c r="C6" s="554" t="s">
        <v>1306</v>
      </c>
      <c r="D6" s="45">
        <v>2398</v>
      </c>
      <c r="E6" s="991">
        <v>939</v>
      </c>
      <c r="F6" s="991">
        <v>1243</v>
      </c>
      <c r="G6" s="991">
        <v>6113</v>
      </c>
      <c r="H6" s="991">
        <v>7558</v>
      </c>
      <c r="I6" s="991">
        <v>2189</v>
      </c>
      <c r="J6" s="991">
        <v>1918</v>
      </c>
      <c r="K6" s="991">
        <v>730</v>
      </c>
      <c r="L6" s="991">
        <v>509</v>
      </c>
      <c r="M6" s="991">
        <v>563</v>
      </c>
      <c r="N6" s="991">
        <v>463</v>
      </c>
      <c r="O6" s="991">
        <v>2889</v>
      </c>
      <c r="P6" s="991">
        <v>8123</v>
      </c>
      <c r="Q6" s="991">
        <v>46</v>
      </c>
      <c r="R6" s="991">
        <v>535</v>
      </c>
      <c r="S6" s="991">
        <v>442</v>
      </c>
      <c r="T6" s="1001">
        <f t="shared" si="0"/>
        <v>36658</v>
      </c>
    </row>
    <row r="7" spans="1:22" ht="20.100000000000001" customHeight="1">
      <c r="A7" s="1135"/>
      <c r="B7" s="1247" t="s">
        <v>860</v>
      </c>
      <c r="C7" s="335" t="s">
        <v>1305</v>
      </c>
      <c r="D7" s="45">
        <v>7</v>
      </c>
      <c r="E7" s="991">
        <v>51</v>
      </c>
      <c r="F7" s="991">
        <v>138</v>
      </c>
      <c r="G7" s="991">
        <v>233</v>
      </c>
      <c r="H7" s="991">
        <v>727</v>
      </c>
      <c r="I7" s="991">
        <v>197</v>
      </c>
      <c r="J7" s="991">
        <v>186</v>
      </c>
      <c r="K7" s="991">
        <v>86</v>
      </c>
      <c r="L7" s="991">
        <v>61</v>
      </c>
      <c r="M7" s="991">
        <v>43</v>
      </c>
      <c r="N7" s="991">
        <v>86</v>
      </c>
      <c r="O7" s="991">
        <v>236</v>
      </c>
      <c r="P7" s="991">
        <v>578</v>
      </c>
      <c r="Q7" s="991">
        <v>12</v>
      </c>
      <c r="R7" s="991">
        <v>243</v>
      </c>
      <c r="S7" s="991">
        <v>92</v>
      </c>
      <c r="T7" s="1001">
        <f t="shared" si="0"/>
        <v>2976</v>
      </c>
    </row>
    <row r="8" spans="1:22" ht="20.100000000000001" customHeight="1">
      <c r="A8" s="1135"/>
      <c r="B8" s="1247"/>
      <c r="C8" s="335" t="s">
        <v>1306</v>
      </c>
      <c r="D8" s="45">
        <v>2432</v>
      </c>
      <c r="E8" s="991">
        <v>805</v>
      </c>
      <c r="F8" s="991">
        <v>911</v>
      </c>
      <c r="G8" s="991">
        <v>4996</v>
      </c>
      <c r="H8" s="991">
        <v>7094</v>
      </c>
      <c r="I8" s="991">
        <v>2418</v>
      </c>
      <c r="J8" s="991">
        <v>1703</v>
      </c>
      <c r="K8" s="991">
        <v>635</v>
      </c>
      <c r="L8" s="991">
        <v>656</v>
      </c>
      <c r="M8" s="991">
        <v>396</v>
      </c>
      <c r="N8" s="991">
        <v>502</v>
      </c>
      <c r="O8" s="991">
        <v>2609</v>
      </c>
      <c r="P8" s="991">
        <v>7662</v>
      </c>
      <c r="Q8" s="991">
        <v>112</v>
      </c>
      <c r="R8" s="991">
        <v>468</v>
      </c>
      <c r="S8" s="991">
        <v>422</v>
      </c>
      <c r="T8" s="1001">
        <f t="shared" si="0"/>
        <v>33821</v>
      </c>
    </row>
    <row r="9" spans="1:22" ht="20.100000000000001" customHeight="1">
      <c r="A9" s="1135"/>
      <c r="B9" s="1247" t="s">
        <v>1884</v>
      </c>
      <c r="C9" s="554" t="s">
        <v>1305</v>
      </c>
      <c r="D9" s="45" t="s">
        <v>516</v>
      </c>
      <c r="E9" s="991">
        <v>37</v>
      </c>
      <c r="F9" s="991">
        <v>51</v>
      </c>
      <c r="G9" s="991">
        <v>135</v>
      </c>
      <c r="H9" s="991" t="s">
        <v>516</v>
      </c>
      <c r="I9" s="991">
        <v>108</v>
      </c>
      <c r="J9" s="991">
        <v>75</v>
      </c>
      <c r="K9" s="991">
        <v>60</v>
      </c>
      <c r="L9" s="991">
        <v>22</v>
      </c>
      <c r="M9" s="991">
        <v>33</v>
      </c>
      <c r="N9" s="991">
        <v>49</v>
      </c>
      <c r="O9" s="991">
        <v>112</v>
      </c>
      <c r="P9" s="991">
        <v>374</v>
      </c>
      <c r="Q9" s="991" t="s">
        <v>516</v>
      </c>
      <c r="R9" s="991" t="s">
        <v>516</v>
      </c>
      <c r="S9" s="991">
        <v>39</v>
      </c>
      <c r="T9" s="1001">
        <f t="shared" si="0"/>
        <v>1095</v>
      </c>
    </row>
    <row r="10" spans="1:22" ht="20.100000000000001" customHeight="1">
      <c r="A10" s="1135"/>
      <c r="B10" s="1247"/>
      <c r="C10" s="554" t="s">
        <v>1306</v>
      </c>
      <c r="D10" s="45" t="s">
        <v>516</v>
      </c>
      <c r="E10" s="991">
        <v>367</v>
      </c>
      <c r="F10" s="991">
        <v>361</v>
      </c>
      <c r="G10" s="991">
        <v>1942</v>
      </c>
      <c r="H10" s="991" t="s">
        <v>516</v>
      </c>
      <c r="I10" s="991">
        <v>841</v>
      </c>
      <c r="J10" s="991">
        <v>617</v>
      </c>
      <c r="K10" s="991">
        <v>420</v>
      </c>
      <c r="L10" s="991">
        <v>103</v>
      </c>
      <c r="M10" s="991">
        <v>233</v>
      </c>
      <c r="N10" s="991">
        <v>278</v>
      </c>
      <c r="O10" s="991">
        <v>1143</v>
      </c>
      <c r="P10" s="991">
        <v>4151</v>
      </c>
      <c r="Q10" s="991" t="s">
        <v>516</v>
      </c>
      <c r="R10" s="991" t="s">
        <v>516</v>
      </c>
      <c r="S10" s="991">
        <v>168</v>
      </c>
      <c r="T10" s="1001">
        <f t="shared" si="0"/>
        <v>10624</v>
      </c>
    </row>
    <row r="11" spans="1:22" ht="20.100000000000001" customHeight="1">
      <c r="A11" s="1135"/>
      <c r="B11" s="1247" t="s">
        <v>1938</v>
      </c>
      <c r="C11" s="335" t="s">
        <v>1305</v>
      </c>
      <c r="D11" s="45" t="s">
        <v>177</v>
      </c>
      <c r="E11" s="991">
        <v>39</v>
      </c>
      <c r="F11" s="991">
        <v>95</v>
      </c>
      <c r="G11" s="991">
        <v>125</v>
      </c>
      <c r="H11" s="991" t="s">
        <v>177</v>
      </c>
      <c r="I11" s="991">
        <v>141</v>
      </c>
      <c r="J11" s="991">
        <v>110</v>
      </c>
      <c r="K11" s="991">
        <v>51</v>
      </c>
      <c r="L11" s="991">
        <v>35</v>
      </c>
      <c r="M11" s="991">
        <v>39</v>
      </c>
      <c r="N11" s="991">
        <v>45</v>
      </c>
      <c r="O11" s="991">
        <v>160</v>
      </c>
      <c r="P11" s="991">
        <v>457</v>
      </c>
      <c r="Q11" s="991" t="s">
        <v>177</v>
      </c>
      <c r="R11" s="991" t="s">
        <v>177</v>
      </c>
      <c r="S11" s="991">
        <v>56</v>
      </c>
      <c r="T11" s="1001">
        <f t="shared" si="0"/>
        <v>1353</v>
      </c>
    </row>
    <row r="12" spans="1:22" ht="20.100000000000001" customHeight="1" thickBot="1">
      <c r="A12" s="1135"/>
      <c r="B12" s="1248"/>
      <c r="C12" s="336" t="s">
        <v>1306</v>
      </c>
      <c r="D12" s="49" t="s">
        <v>177</v>
      </c>
      <c r="E12" s="995">
        <v>378</v>
      </c>
      <c r="F12" s="995">
        <v>712</v>
      </c>
      <c r="G12" s="995">
        <v>1514</v>
      </c>
      <c r="H12" s="995" t="s">
        <v>177</v>
      </c>
      <c r="I12" s="995">
        <v>1281</v>
      </c>
      <c r="J12" s="995">
        <v>807</v>
      </c>
      <c r="K12" s="995">
        <v>406</v>
      </c>
      <c r="L12" s="995">
        <v>148</v>
      </c>
      <c r="M12" s="995">
        <v>270</v>
      </c>
      <c r="N12" s="995">
        <v>246</v>
      </c>
      <c r="O12" s="995">
        <v>1413</v>
      </c>
      <c r="P12" s="995">
        <v>4457</v>
      </c>
      <c r="Q12" s="995" t="s">
        <v>177</v>
      </c>
      <c r="R12" s="995" t="s">
        <v>177</v>
      </c>
      <c r="S12" s="995">
        <v>239</v>
      </c>
      <c r="T12" s="51">
        <f t="shared" si="0"/>
        <v>11871</v>
      </c>
    </row>
    <row r="13" spans="1:22" ht="18" customHeight="1">
      <c r="A13" s="1135"/>
      <c r="R13" s="1033" t="s">
        <v>1338</v>
      </c>
      <c r="S13" s="1034"/>
      <c r="T13" s="1034"/>
    </row>
    <row r="14" spans="1:22" ht="18" customHeight="1">
      <c r="A14" s="1135"/>
    </row>
    <row r="15" spans="1:22" ht="18" customHeight="1" thickBot="1">
      <c r="A15" s="1135"/>
      <c r="B15" s="41" t="s">
        <v>1339</v>
      </c>
      <c r="D15" s="41"/>
      <c r="E15" s="41"/>
      <c r="F15" s="41"/>
      <c r="G15" s="41"/>
      <c r="H15" s="41"/>
      <c r="I15" s="41"/>
      <c r="J15" s="41"/>
      <c r="K15" s="41"/>
      <c r="L15" s="41"/>
      <c r="M15" s="41"/>
      <c r="N15" s="41"/>
      <c r="O15" s="41"/>
      <c r="P15" s="41"/>
      <c r="Q15" s="41"/>
      <c r="R15" s="41"/>
      <c r="S15" s="41"/>
      <c r="T15" s="41"/>
      <c r="U15" s="41"/>
      <c r="V15" s="41"/>
    </row>
    <row r="16" spans="1:22" ht="76.5" customHeight="1">
      <c r="A16" s="1135"/>
      <c r="B16" s="1102" t="s">
        <v>185</v>
      </c>
      <c r="C16" s="1016"/>
      <c r="D16" s="404" t="s">
        <v>1325</v>
      </c>
      <c r="E16" s="404" t="s">
        <v>1340</v>
      </c>
      <c r="F16" s="404" t="s">
        <v>1341</v>
      </c>
      <c r="G16" s="404" t="s">
        <v>1342</v>
      </c>
      <c r="H16" s="404" t="s">
        <v>1336</v>
      </c>
      <c r="I16" s="404" t="s">
        <v>1335</v>
      </c>
      <c r="J16" s="404" t="s">
        <v>1334</v>
      </c>
      <c r="K16" s="404" t="s">
        <v>1327</v>
      </c>
      <c r="L16" s="404" t="s">
        <v>1343</v>
      </c>
      <c r="M16" s="404" t="s">
        <v>1344</v>
      </c>
      <c r="N16" s="404" t="s">
        <v>1326</v>
      </c>
      <c r="O16" s="404" t="s">
        <v>1345</v>
      </c>
      <c r="P16" s="405" t="s">
        <v>1346</v>
      </c>
      <c r="Q16" s="404" t="s">
        <v>1347</v>
      </c>
      <c r="R16" s="404" t="s">
        <v>1348</v>
      </c>
      <c r="S16" s="404" t="s">
        <v>1332</v>
      </c>
      <c r="T16" s="404" t="s">
        <v>1300</v>
      </c>
      <c r="U16" s="404" t="s">
        <v>1333</v>
      </c>
      <c r="V16" s="406" t="s">
        <v>175</v>
      </c>
    </row>
    <row r="17" spans="1:22" ht="20.100000000000001" customHeight="1">
      <c r="A17" s="1135"/>
      <c r="B17" s="1249" t="s">
        <v>717</v>
      </c>
      <c r="C17" s="341" t="s">
        <v>1305</v>
      </c>
      <c r="D17" s="45">
        <v>5</v>
      </c>
      <c r="E17" s="991">
        <v>262</v>
      </c>
      <c r="F17" s="991">
        <v>190</v>
      </c>
      <c r="G17" s="991">
        <v>93</v>
      </c>
      <c r="H17" s="991">
        <v>283</v>
      </c>
      <c r="I17" s="991">
        <v>519</v>
      </c>
      <c r="J17" s="991">
        <v>639</v>
      </c>
      <c r="K17" s="991">
        <v>84</v>
      </c>
      <c r="L17" s="991">
        <v>125</v>
      </c>
      <c r="M17" s="991">
        <v>43</v>
      </c>
      <c r="N17" s="991">
        <v>123</v>
      </c>
      <c r="O17" s="991">
        <v>567</v>
      </c>
      <c r="P17" s="991">
        <v>139</v>
      </c>
      <c r="Q17" s="991">
        <v>34</v>
      </c>
      <c r="R17" s="991">
        <v>209</v>
      </c>
      <c r="S17" s="991" t="s">
        <v>177</v>
      </c>
      <c r="T17" s="991">
        <v>53</v>
      </c>
      <c r="U17" s="991">
        <v>28</v>
      </c>
      <c r="V17" s="1001">
        <f t="shared" ref="V17:V26" si="1">IF(SUM(D17:U17)=0,"",SUM(D17:U17))</f>
        <v>3396</v>
      </c>
    </row>
    <row r="18" spans="1:22" ht="20.100000000000001" customHeight="1">
      <c r="A18" s="1135"/>
      <c r="B18" s="1247"/>
      <c r="C18" s="341" t="s">
        <v>1306</v>
      </c>
      <c r="D18" s="45">
        <v>2655</v>
      </c>
      <c r="E18" s="991">
        <v>2156</v>
      </c>
      <c r="F18" s="991">
        <v>2048</v>
      </c>
      <c r="G18" s="991">
        <v>498</v>
      </c>
      <c r="H18" s="991">
        <v>2160</v>
      </c>
      <c r="I18" s="991">
        <v>8776</v>
      </c>
      <c r="J18" s="991">
        <v>11769</v>
      </c>
      <c r="K18" s="991">
        <v>1121</v>
      </c>
      <c r="L18" s="991">
        <v>2078</v>
      </c>
      <c r="M18" s="991">
        <v>563</v>
      </c>
      <c r="N18" s="991">
        <v>1095</v>
      </c>
      <c r="O18" s="991">
        <v>8169</v>
      </c>
      <c r="P18" s="991">
        <v>2168</v>
      </c>
      <c r="Q18" s="991">
        <v>568</v>
      </c>
      <c r="R18" s="991">
        <v>1378</v>
      </c>
      <c r="S18" s="991" t="s">
        <v>177</v>
      </c>
      <c r="T18" s="991">
        <v>551</v>
      </c>
      <c r="U18" s="991">
        <v>292</v>
      </c>
      <c r="V18" s="1001">
        <f t="shared" si="1"/>
        <v>48045</v>
      </c>
    </row>
    <row r="19" spans="1:22" ht="20.100000000000001" customHeight="1">
      <c r="A19" s="1135"/>
      <c r="B19" s="1247" t="s">
        <v>166</v>
      </c>
      <c r="C19" s="554" t="s">
        <v>1305</v>
      </c>
      <c r="D19" s="45">
        <v>6</v>
      </c>
      <c r="E19" s="991">
        <v>263</v>
      </c>
      <c r="F19" s="991">
        <v>181</v>
      </c>
      <c r="G19" s="991">
        <v>81</v>
      </c>
      <c r="H19" s="991">
        <v>265</v>
      </c>
      <c r="I19" s="991">
        <v>495</v>
      </c>
      <c r="J19" s="991">
        <v>592</v>
      </c>
      <c r="K19" s="991">
        <v>78</v>
      </c>
      <c r="L19" s="991">
        <v>142</v>
      </c>
      <c r="M19" s="991">
        <v>29</v>
      </c>
      <c r="N19" s="991">
        <v>133</v>
      </c>
      <c r="O19" s="991">
        <v>535</v>
      </c>
      <c r="P19" s="991">
        <v>109</v>
      </c>
      <c r="Q19" s="991">
        <v>59</v>
      </c>
      <c r="R19" s="991">
        <v>210</v>
      </c>
      <c r="S19" s="991" t="s">
        <v>177</v>
      </c>
      <c r="T19" s="991">
        <v>65</v>
      </c>
      <c r="U19" s="991">
        <v>26</v>
      </c>
      <c r="V19" s="1001">
        <f t="shared" si="1"/>
        <v>3269</v>
      </c>
    </row>
    <row r="20" spans="1:22" ht="20.100000000000001" customHeight="1">
      <c r="A20" s="1135"/>
      <c r="B20" s="1247"/>
      <c r="C20" s="554" t="s">
        <v>1306</v>
      </c>
      <c r="D20" s="45">
        <v>2630</v>
      </c>
      <c r="E20" s="991">
        <v>2117</v>
      </c>
      <c r="F20" s="991">
        <v>1943</v>
      </c>
      <c r="G20" s="991">
        <v>494</v>
      </c>
      <c r="H20" s="991">
        <v>1357</v>
      </c>
      <c r="I20" s="991">
        <v>7619</v>
      </c>
      <c r="J20" s="991">
        <v>9142</v>
      </c>
      <c r="K20" s="991">
        <v>1059</v>
      </c>
      <c r="L20" s="991">
        <v>1831</v>
      </c>
      <c r="M20" s="991">
        <v>424</v>
      </c>
      <c r="N20" s="991">
        <v>1218</v>
      </c>
      <c r="O20" s="991">
        <v>7696</v>
      </c>
      <c r="P20" s="991">
        <v>1458</v>
      </c>
      <c r="Q20" s="991">
        <v>630</v>
      </c>
      <c r="R20" s="991">
        <v>1393</v>
      </c>
      <c r="S20" s="991" t="s">
        <v>177</v>
      </c>
      <c r="T20" s="991">
        <v>596</v>
      </c>
      <c r="U20" s="991">
        <v>228</v>
      </c>
      <c r="V20" s="1001">
        <f t="shared" si="1"/>
        <v>41835</v>
      </c>
    </row>
    <row r="21" spans="1:22" ht="20.100000000000001" customHeight="1">
      <c r="A21" s="1135"/>
      <c r="B21" s="1247" t="s">
        <v>860</v>
      </c>
      <c r="C21" s="335" t="s">
        <v>1305</v>
      </c>
      <c r="D21" s="45">
        <v>2</v>
      </c>
      <c r="E21" s="991">
        <v>230</v>
      </c>
      <c r="F21" s="991">
        <v>194</v>
      </c>
      <c r="G21" s="991">
        <v>77</v>
      </c>
      <c r="H21" s="991">
        <v>224</v>
      </c>
      <c r="I21" s="991">
        <v>437</v>
      </c>
      <c r="J21" s="991">
        <v>509</v>
      </c>
      <c r="K21" s="991">
        <v>63</v>
      </c>
      <c r="L21" s="991">
        <v>111</v>
      </c>
      <c r="M21" s="991">
        <v>27</v>
      </c>
      <c r="N21" s="991">
        <v>138</v>
      </c>
      <c r="O21" s="991">
        <v>467</v>
      </c>
      <c r="P21" s="991">
        <v>113</v>
      </c>
      <c r="Q21" s="991">
        <v>62</v>
      </c>
      <c r="R21" s="991">
        <v>143</v>
      </c>
      <c r="S21" s="991" t="s">
        <v>177</v>
      </c>
      <c r="T21" s="991">
        <v>74</v>
      </c>
      <c r="U21" s="991">
        <v>50</v>
      </c>
      <c r="V21" s="1001">
        <f t="shared" si="1"/>
        <v>2921</v>
      </c>
    </row>
    <row r="22" spans="1:22" ht="20.100000000000001" customHeight="1">
      <c r="A22" s="1135"/>
      <c r="B22" s="1247"/>
      <c r="C22" s="335" t="s">
        <v>1306</v>
      </c>
      <c r="D22" s="45">
        <v>1700</v>
      </c>
      <c r="E22" s="991">
        <v>1984</v>
      </c>
      <c r="F22" s="991">
        <v>2019</v>
      </c>
      <c r="G22" s="991">
        <v>472</v>
      </c>
      <c r="H22" s="991">
        <v>879</v>
      </c>
      <c r="I22" s="991">
        <v>6112</v>
      </c>
      <c r="J22" s="991">
        <v>7069</v>
      </c>
      <c r="K22" s="991">
        <v>780</v>
      </c>
      <c r="L22" s="991">
        <v>1126</v>
      </c>
      <c r="M22" s="991">
        <v>340</v>
      </c>
      <c r="N22" s="991">
        <v>1092</v>
      </c>
      <c r="O22" s="991">
        <v>6616</v>
      </c>
      <c r="P22" s="991">
        <v>1539</v>
      </c>
      <c r="Q22" s="991">
        <v>644</v>
      </c>
      <c r="R22" s="991">
        <v>1073</v>
      </c>
      <c r="S22" s="991" t="s">
        <v>177</v>
      </c>
      <c r="T22" s="991">
        <v>701</v>
      </c>
      <c r="U22" s="991">
        <v>405</v>
      </c>
      <c r="V22" s="1001">
        <f t="shared" si="1"/>
        <v>34551</v>
      </c>
    </row>
    <row r="23" spans="1:22" ht="20.100000000000001" customHeight="1">
      <c r="A23" s="1135"/>
      <c r="B23" s="1247" t="s">
        <v>1884</v>
      </c>
      <c r="C23" s="554" t="s">
        <v>1305</v>
      </c>
      <c r="D23" s="45" t="s">
        <v>177</v>
      </c>
      <c r="E23" s="991">
        <v>141</v>
      </c>
      <c r="F23" s="991">
        <v>124</v>
      </c>
      <c r="G23" s="991">
        <v>56</v>
      </c>
      <c r="H23" s="991">
        <v>170</v>
      </c>
      <c r="I23" s="991">
        <v>5</v>
      </c>
      <c r="J23" s="991">
        <v>460</v>
      </c>
      <c r="K23" s="991">
        <v>43</v>
      </c>
      <c r="L23" s="991">
        <v>52</v>
      </c>
      <c r="M23" s="991">
        <v>2</v>
      </c>
      <c r="N23" s="991">
        <v>98</v>
      </c>
      <c r="O23" s="991">
        <v>288</v>
      </c>
      <c r="P23" s="991">
        <v>65</v>
      </c>
      <c r="Q23" s="991">
        <v>46</v>
      </c>
      <c r="R23" s="991">
        <v>87</v>
      </c>
      <c r="S23" s="991" t="s">
        <v>177</v>
      </c>
      <c r="T23" s="991">
        <v>41</v>
      </c>
      <c r="U23" s="991">
        <v>29</v>
      </c>
      <c r="V23" s="1001">
        <f t="shared" si="1"/>
        <v>1707</v>
      </c>
    </row>
    <row r="24" spans="1:22" ht="20.100000000000001" customHeight="1">
      <c r="A24" s="1135"/>
      <c r="B24" s="1247"/>
      <c r="C24" s="554" t="s">
        <v>1306</v>
      </c>
      <c r="D24" s="45" t="s">
        <v>177</v>
      </c>
      <c r="E24" s="991">
        <v>1059</v>
      </c>
      <c r="F24" s="991">
        <v>1263</v>
      </c>
      <c r="G24" s="991">
        <v>365</v>
      </c>
      <c r="H24" s="991">
        <v>413</v>
      </c>
      <c r="I24" s="991">
        <v>47</v>
      </c>
      <c r="J24" s="991">
        <v>6195</v>
      </c>
      <c r="K24" s="991">
        <v>470</v>
      </c>
      <c r="L24" s="991">
        <v>757</v>
      </c>
      <c r="M24" s="991">
        <v>22</v>
      </c>
      <c r="N24" s="991">
        <v>891</v>
      </c>
      <c r="O24" s="991">
        <v>3864</v>
      </c>
      <c r="P24" s="991">
        <v>702</v>
      </c>
      <c r="Q24" s="991">
        <v>660</v>
      </c>
      <c r="R24" s="991">
        <v>696</v>
      </c>
      <c r="S24" s="991" t="s">
        <v>177</v>
      </c>
      <c r="T24" s="991">
        <v>353</v>
      </c>
      <c r="U24" s="991">
        <v>246</v>
      </c>
      <c r="V24" s="1001">
        <f t="shared" si="1"/>
        <v>18003</v>
      </c>
    </row>
    <row r="25" spans="1:22" ht="20.100000000000001" customHeight="1">
      <c r="A25" s="1135"/>
      <c r="B25" s="1247" t="s">
        <v>1938</v>
      </c>
      <c r="C25" s="335" t="s">
        <v>1305</v>
      </c>
      <c r="D25" s="45" t="s">
        <v>177</v>
      </c>
      <c r="E25" s="991">
        <v>147</v>
      </c>
      <c r="F25" s="991">
        <v>119</v>
      </c>
      <c r="G25" s="991">
        <v>78</v>
      </c>
      <c r="H25" s="991">
        <v>233</v>
      </c>
      <c r="I25" s="991">
        <v>3</v>
      </c>
      <c r="J25" s="991">
        <v>572</v>
      </c>
      <c r="K25" s="991">
        <v>71</v>
      </c>
      <c r="L25" s="991">
        <v>140</v>
      </c>
      <c r="M25" s="991">
        <v>3</v>
      </c>
      <c r="N25" s="991">
        <v>63</v>
      </c>
      <c r="O25" s="991">
        <v>298</v>
      </c>
      <c r="P25" s="991">
        <v>134</v>
      </c>
      <c r="Q25" s="991">
        <v>61</v>
      </c>
      <c r="R25" s="991">
        <v>70</v>
      </c>
      <c r="S25" s="991" t="s">
        <v>177</v>
      </c>
      <c r="T25" s="991">
        <v>45</v>
      </c>
      <c r="U25" s="991">
        <v>37</v>
      </c>
      <c r="V25" s="1001">
        <f t="shared" si="1"/>
        <v>2074</v>
      </c>
    </row>
    <row r="26" spans="1:22" ht="20.100000000000001" customHeight="1" thickBot="1">
      <c r="A26" s="1135"/>
      <c r="B26" s="1248"/>
      <c r="C26" s="336" t="s">
        <v>1306</v>
      </c>
      <c r="D26" s="49" t="s">
        <v>177</v>
      </c>
      <c r="E26" s="995">
        <v>1123</v>
      </c>
      <c r="F26" s="995">
        <v>1140</v>
      </c>
      <c r="G26" s="995">
        <v>426</v>
      </c>
      <c r="H26" s="995">
        <v>585</v>
      </c>
      <c r="I26" s="995">
        <v>34</v>
      </c>
      <c r="J26" s="995">
        <v>7904</v>
      </c>
      <c r="K26" s="995">
        <v>636</v>
      </c>
      <c r="L26" s="995">
        <v>1966</v>
      </c>
      <c r="M26" s="995">
        <v>35</v>
      </c>
      <c r="N26" s="995">
        <v>360</v>
      </c>
      <c r="O26" s="995">
        <v>3712</v>
      </c>
      <c r="P26" s="995">
        <v>1939</v>
      </c>
      <c r="Q26" s="995">
        <v>1130</v>
      </c>
      <c r="R26" s="995">
        <v>570</v>
      </c>
      <c r="S26" s="995" t="s">
        <v>177</v>
      </c>
      <c r="T26" s="995">
        <v>388</v>
      </c>
      <c r="U26" s="995">
        <v>315</v>
      </c>
      <c r="V26" s="51">
        <f t="shared" si="1"/>
        <v>22263</v>
      </c>
    </row>
    <row r="27" spans="1:22" ht="18" customHeight="1">
      <c r="A27" s="1135"/>
      <c r="U27" s="40" t="s">
        <v>1349</v>
      </c>
    </row>
  </sheetData>
  <sheetProtection sheet="1" objects="1" scenarios="1"/>
  <mergeCells count="14">
    <mergeCell ref="B23:B24"/>
    <mergeCell ref="A1:A27"/>
    <mergeCell ref="B2:C2"/>
    <mergeCell ref="B3:B4"/>
    <mergeCell ref="B5:B6"/>
    <mergeCell ref="B7:B8"/>
    <mergeCell ref="B9:B10"/>
    <mergeCell ref="B11:B12"/>
    <mergeCell ref="B25:B26"/>
    <mergeCell ref="R13:T13"/>
    <mergeCell ref="B16:C16"/>
    <mergeCell ref="B17:B18"/>
    <mergeCell ref="B19:B20"/>
    <mergeCell ref="B21:B22"/>
  </mergeCells>
  <phoneticPr fontId="3"/>
  <pageMargins left="0.31496062992125984" right="0.43307086614173229" top="1.1811023622047245" bottom="0.59055118110236227" header="0.51181102362204722" footer="0.51181102362204722"/>
  <pageSetup paperSize="9" scale="78" firstPageNumber="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57"/>
  <sheetViews>
    <sheetView view="pageBreakPreview" zoomScaleNormal="100" zoomScaleSheetLayoutView="100" workbookViewId="0"/>
  </sheetViews>
  <sheetFormatPr defaultRowHeight="15.95" customHeight="1"/>
  <cols>
    <col min="1" max="3" width="4.125" style="2" customWidth="1"/>
    <col min="4" max="4" width="3.625" style="2" customWidth="1"/>
    <col min="5" max="5" width="9" style="2"/>
    <col min="6" max="6" width="12.875" style="2" customWidth="1"/>
    <col min="7" max="7" width="8.875" style="36" bestFit="1" customWidth="1"/>
    <col min="8" max="10" width="9.375" style="36" bestFit="1" customWidth="1"/>
    <col min="11" max="11" width="5.25" style="36" bestFit="1" customWidth="1"/>
    <col min="12" max="12" width="5.625" style="36" customWidth="1"/>
    <col min="13" max="13" width="8.125" style="36" customWidth="1"/>
    <col min="14" max="14" width="3.375" style="36" bestFit="1" customWidth="1"/>
    <col min="15" max="15" width="6.5" style="2" bestFit="1" customWidth="1"/>
    <col min="16" max="16384" width="9" style="2"/>
  </cols>
  <sheetData>
    <row r="1" spans="1:14" ht="15.95" customHeight="1">
      <c r="A1" s="250" t="s">
        <v>212</v>
      </c>
      <c r="B1" s="250"/>
      <c r="C1" s="250"/>
      <c r="D1" s="250"/>
      <c r="E1" s="250"/>
      <c r="F1" s="250"/>
      <c r="G1" s="618"/>
      <c r="H1" s="618"/>
      <c r="I1" s="618"/>
      <c r="J1" s="618"/>
      <c r="K1" s="618"/>
      <c r="L1" s="618"/>
      <c r="M1" s="618"/>
    </row>
    <row r="2" spans="1:14" ht="15.95" customHeight="1">
      <c r="A2" s="1018" t="s">
        <v>213</v>
      </c>
      <c r="B2" s="1018"/>
      <c r="C2" s="1018"/>
      <c r="D2" s="1018"/>
      <c r="E2" s="1018"/>
      <c r="F2" s="1019"/>
      <c r="G2" s="1082" t="s">
        <v>214</v>
      </c>
      <c r="H2" s="1083" t="s">
        <v>215</v>
      </c>
      <c r="I2" s="1020"/>
      <c r="J2" s="1021"/>
      <c r="K2" s="1082" t="s">
        <v>216</v>
      </c>
      <c r="L2" s="1084"/>
      <c r="M2" s="614" t="s">
        <v>217</v>
      </c>
    </row>
    <row r="3" spans="1:14" ht="15.95" customHeight="1">
      <c r="A3" s="1018"/>
      <c r="B3" s="1018"/>
      <c r="C3" s="1018"/>
      <c r="D3" s="1018"/>
      <c r="E3" s="1018"/>
      <c r="F3" s="1019"/>
      <c r="G3" s="1031"/>
      <c r="H3" s="1085" t="s">
        <v>158</v>
      </c>
      <c r="I3" s="1085" t="s">
        <v>218</v>
      </c>
      <c r="J3" s="1087" t="s">
        <v>219</v>
      </c>
      <c r="K3" s="79" t="s">
        <v>220</v>
      </c>
      <c r="L3" s="8" t="s">
        <v>221</v>
      </c>
      <c r="M3" s="12" t="s">
        <v>222</v>
      </c>
      <c r="N3" s="2"/>
    </row>
    <row r="4" spans="1:14" ht="15.95" customHeight="1">
      <c r="A4" s="1020"/>
      <c r="B4" s="1020"/>
      <c r="C4" s="1020"/>
      <c r="D4" s="1020"/>
      <c r="E4" s="1020"/>
      <c r="F4" s="1021"/>
      <c r="G4" s="1032"/>
      <c r="H4" s="1086"/>
      <c r="I4" s="1086"/>
      <c r="J4" s="1032"/>
      <c r="K4" s="1083" t="s">
        <v>223</v>
      </c>
      <c r="L4" s="1021"/>
      <c r="M4" s="80" t="s">
        <v>224</v>
      </c>
    </row>
    <row r="5" spans="1:14" ht="15.95" customHeight="1">
      <c r="A5" s="14"/>
      <c r="B5" s="14"/>
      <c r="C5" s="14"/>
      <c r="D5" s="14"/>
      <c r="E5" s="14"/>
      <c r="F5" s="8"/>
      <c r="G5" s="81" t="s">
        <v>225</v>
      </c>
      <c r="H5" s="81" t="s">
        <v>226</v>
      </c>
      <c r="I5" s="81" t="s">
        <v>226</v>
      </c>
      <c r="J5" s="81" t="s">
        <v>226</v>
      </c>
      <c r="K5" s="1088" t="s">
        <v>226</v>
      </c>
      <c r="L5" s="1089"/>
      <c r="M5" s="82" t="s">
        <v>226</v>
      </c>
      <c r="N5" s="81"/>
    </row>
    <row r="6" spans="1:14" ht="15.95" customHeight="1">
      <c r="A6" s="12" t="s">
        <v>4</v>
      </c>
      <c r="B6" s="16" t="s">
        <v>5</v>
      </c>
      <c r="C6" s="16" t="s">
        <v>5</v>
      </c>
      <c r="D6" s="7">
        <v>1</v>
      </c>
      <c r="E6" s="14" t="s">
        <v>227</v>
      </c>
      <c r="F6" s="8"/>
      <c r="G6" s="36">
        <v>1218</v>
      </c>
      <c r="H6" s="36">
        <f t="shared" ref="H6:H49" si="0">SUM(I6:J6)</f>
        <v>5917</v>
      </c>
      <c r="I6" s="36">
        <v>2884</v>
      </c>
      <c r="J6" s="36">
        <v>3033</v>
      </c>
      <c r="K6" s="1091">
        <v>1999</v>
      </c>
      <c r="L6" s="1091"/>
      <c r="M6" s="83">
        <f t="shared" ref="M6:M13" si="1">ROUND(H6/G6,2)</f>
        <v>4.8600000000000003</v>
      </c>
    </row>
    <row r="7" spans="1:14" ht="15.95" customHeight="1">
      <c r="A7" s="12" t="s">
        <v>228</v>
      </c>
      <c r="B7" s="16" t="s">
        <v>229</v>
      </c>
      <c r="C7" s="16" t="s">
        <v>230</v>
      </c>
      <c r="D7" s="7">
        <v>1</v>
      </c>
      <c r="E7" s="14" t="s">
        <v>231</v>
      </c>
      <c r="F7" s="8"/>
      <c r="G7" s="36">
        <v>1735</v>
      </c>
      <c r="H7" s="36">
        <f t="shared" si="0"/>
        <v>7669</v>
      </c>
      <c r="I7" s="36">
        <v>3707</v>
      </c>
      <c r="J7" s="36">
        <v>3962</v>
      </c>
      <c r="K7" s="1091">
        <v>2591</v>
      </c>
      <c r="L7" s="1091"/>
      <c r="M7" s="83">
        <f t="shared" si="1"/>
        <v>4.42</v>
      </c>
    </row>
    <row r="8" spans="1:14" ht="15.95" customHeight="1">
      <c r="A8" s="12" t="s">
        <v>228</v>
      </c>
      <c r="B8" s="16" t="s">
        <v>232</v>
      </c>
      <c r="C8" s="16" t="s">
        <v>230</v>
      </c>
      <c r="D8" s="7">
        <v>1</v>
      </c>
      <c r="E8" s="14" t="s">
        <v>233</v>
      </c>
      <c r="F8" s="8"/>
      <c r="G8" s="36">
        <v>2151</v>
      </c>
      <c r="H8" s="36">
        <f t="shared" si="0"/>
        <v>9878</v>
      </c>
      <c r="I8" s="36">
        <v>4692</v>
      </c>
      <c r="J8" s="36">
        <v>5186</v>
      </c>
      <c r="K8" s="1091">
        <v>3337</v>
      </c>
      <c r="L8" s="1091"/>
      <c r="M8" s="83">
        <f t="shared" si="1"/>
        <v>4.59</v>
      </c>
    </row>
    <row r="9" spans="1:14" ht="15.95" customHeight="1">
      <c r="A9" s="12" t="s">
        <v>9</v>
      </c>
      <c r="B9" s="16" t="s">
        <v>68</v>
      </c>
      <c r="C9" s="16" t="s">
        <v>24</v>
      </c>
      <c r="D9" s="7">
        <v>1</v>
      </c>
      <c r="E9" s="14" t="s">
        <v>234</v>
      </c>
      <c r="F9" s="8"/>
      <c r="G9" s="36">
        <v>2573</v>
      </c>
      <c r="H9" s="36">
        <f t="shared" si="0"/>
        <v>11803</v>
      </c>
      <c r="I9" s="36">
        <v>5676</v>
      </c>
      <c r="J9" s="36">
        <v>6127</v>
      </c>
      <c r="K9" s="1091">
        <v>3988</v>
      </c>
      <c r="L9" s="1091"/>
      <c r="M9" s="83">
        <f t="shared" si="1"/>
        <v>4.59</v>
      </c>
    </row>
    <row r="10" spans="1:14" ht="15.95" customHeight="1">
      <c r="A10" s="12" t="s">
        <v>40</v>
      </c>
      <c r="B10" s="16" t="s">
        <v>96</v>
      </c>
      <c r="C10" s="16" t="s">
        <v>11</v>
      </c>
      <c r="D10" s="7">
        <v>20</v>
      </c>
      <c r="E10" s="14" t="s">
        <v>235</v>
      </c>
      <c r="F10" s="8"/>
      <c r="G10" s="36">
        <v>4255</v>
      </c>
      <c r="H10" s="36">
        <f t="shared" si="0"/>
        <v>19826</v>
      </c>
      <c r="I10" s="36">
        <v>9692</v>
      </c>
      <c r="J10" s="36">
        <v>10134</v>
      </c>
      <c r="K10" s="1091">
        <v>2478</v>
      </c>
      <c r="L10" s="1091"/>
      <c r="M10" s="83">
        <f t="shared" si="1"/>
        <v>4.66</v>
      </c>
    </row>
    <row r="11" spans="1:14" ht="15.95" customHeight="1">
      <c r="A11" s="12" t="s">
        <v>40</v>
      </c>
      <c r="B11" s="16" t="s">
        <v>24</v>
      </c>
      <c r="C11" s="16" t="s">
        <v>24</v>
      </c>
      <c r="D11" s="7">
        <v>1</v>
      </c>
      <c r="E11" s="14" t="s">
        <v>236</v>
      </c>
      <c r="F11" s="8"/>
      <c r="G11" s="36">
        <v>4878</v>
      </c>
      <c r="H11" s="36">
        <f t="shared" si="0"/>
        <v>24357</v>
      </c>
      <c r="I11" s="36">
        <v>11950</v>
      </c>
      <c r="J11" s="36">
        <v>12407</v>
      </c>
      <c r="K11" s="1091">
        <v>3045</v>
      </c>
      <c r="L11" s="1091"/>
      <c r="M11" s="83">
        <f t="shared" si="1"/>
        <v>4.99</v>
      </c>
    </row>
    <row r="12" spans="1:14" ht="15.95" customHeight="1">
      <c r="A12" s="12" t="s">
        <v>40</v>
      </c>
      <c r="B12" s="16" t="s">
        <v>237</v>
      </c>
      <c r="C12" s="16" t="s">
        <v>24</v>
      </c>
      <c r="D12" s="7">
        <v>1</v>
      </c>
      <c r="E12" s="14" t="s">
        <v>238</v>
      </c>
      <c r="F12" s="8"/>
      <c r="G12" s="36">
        <v>5863</v>
      </c>
      <c r="H12" s="36">
        <f t="shared" si="0"/>
        <v>27794</v>
      </c>
      <c r="I12" s="36">
        <v>13369</v>
      </c>
      <c r="J12" s="36">
        <v>14425</v>
      </c>
      <c r="K12" s="1091">
        <v>3390</v>
      </c>
      <c r="L12" s="1091"/>
      <c r="M12" s="83">
        <f t="shared" si="1"/>
        <v>4.74</v>
      </c>
    </row>
    <row r="13" spans="1:14" ht="15.95" customHeight="1">
      <c r="A13" s="12" t="s">
        <v>40</v>
      </c>
      <c r="B13" s="16" t="s">
        <v>20</v>
      </c>
      <c r="C13" s="16" t="s">
        <v>21</v>
      </c>
      <c r="D13" s="7">
        <v>1</v>
      </c>
      <c r="E13" s="14" t="s">
        <v>239</v>
      </c>
      <c r="F13" s="8"/>
      <c r="G13" s="36">
        <v>6487</v>
      </c>
      <c r="H13" s="36">
        <f t="shared" si="0"/>
        <v>33307</v>
      </c>
      <c r="I13" s="36">
        <v>15787</v>
      </c>
      <c r="J13" s="36">
        <v>17520</v>
      </c>
      <c r="K13" s="1091">
        <v>4063</v>
      </c>
      <c r="L13" s="1091"/>
      <c r="M13" s="83">
        <f t="shared" si="1"/>
        <v>5.13</v>
      </c>
    </row>
    <row r="14" spans="1:14" ht="15.95" customHeight="1">
      <c r="A14" s="12" t="s">
        <v>40</v>
      </c>
      <c r="B14" s="16" t="s">
        <v>240</v>
      </c>
      <c r="C14" s="16" t="s">
        <v>59</v>
      </c>
      <c r="D14" s="7">
        <v>1</v>
      </c>
      <c r="E14" s="14" t="s">
        <v>241</v>
      </c>
      <c r="F14" s="8"/>
      <c r="G14" s="37" t="s">
        <v>242</v>
      </c>
      <c r="H14" s="36">
        <f t="shared" si="0"/>
        <v>28878</v>
      </c>
      <c r="I14" s="36">
        <v>13195</v>
      </c>
      <c r="J14" s="36">
        <v>15683</v>
      </c>
      <c r="K14" s="1091">
        <v>3523</v>
      </c>
      <c r="L14" s="1091"/>
      <c r="M14" s="84" t="s">
        <v>242</v>
      </c>
    </row>
    <row r="15" spans="1:14" ht="15.95" customHeight="1">
      <c r="A15" s="12" t="s">
        <v>40</v>
      </c>
      <c r="B15" s="16" t="s">
        <v>243</v>
      </c>
      <c r="C15" s="16" t="s">
        <v>24</v>
      </c>
      <c r="D15" s="7">
        <v>1</v>
      </c>
      <c r="E15" s="14" t="s">
        <v>244</v>
      </c>
      <c r="F15" s="8"/>
      <c r="G15" s="36">
        <v>6882</v>
      </c>
      <c r="H15" s="36">
        <f t="shared" si="0"/>
        <v>30652</v>
      </c>
      <c r="I15" s="36">
        <v>14547</v>
      </c>
      <c r="J15" s="36">
        <v>16105</v>
      </c>
      <c r="K15" s="1091">
        <v>3739</v>
      </c>
      <c r="L15" s="1091"/>
      <c r="M15" s="83">
        <f t="shared" ref="M15:M49" si="2">ROUND(H15/G15,2)</f>
        <v>4.45</v>
      </c>
    </row>
    <row r="16" spans="1:14" ht="15.95" customHeight="1">
      <c r="A16" s="12" t="s">
        <v>40</v>
      </c>
      <c r="B16" s="16" t="s">
        <v>245</v>
      </c>
      <c r="C16" s="16" t="s">
        <v>11</v>
      </c>
      <c r="D16" s="7">
        <v>1</v>
      </c>
      <c r="E16" s="14" t="s">
        <v>246</v>
      </c>
      <c r="F16" s="8"/>
      <c r="G16" s="36">
        <v>6831</v>
      </c>
      <c r="H16" s="36">
        <f t="shared" si="0"/>
        <v>31439</v>
      </c>
      <c r="I16" s="36">
        <v>14976</v>
      </c>
      <c r="J16" s="36">
        <v>16463</v>
      </c>
      <c r="K16" s="1091">
        <v>3835</v>
      </c>
      <c r="L16" s="1091"/>
      <c r="M16" s="85">
        <f t="shared" si="2"/>
        <v>4.5999999999999996</v>
      </c>
    </row>
    <row r="17" spans="1:13" s="2" customFormat="1" ht="15.95" customHeight="1">
      <c r="A17" s="12" t="s">
        <v>40</v>
      </c>
      <c r="B17" s="16" t="s">
        <v>23</v>
      </c>
      <c r="C17" s="16" t="s">
        <v>24</v>
      </c>
      <c r="D17" s="7">
        <v>1</v>
      </c>
      <c r="E17" s="14" t="s">
        <v>247</v>
      </c>
      <c r="F17" s="8"/>
      <c r="G17" s="36">
        <v>6994</v>
      </c>
      <c r="H17" s="36">
        <f t="shared" si="0"/>
        <v>33341</v>
      </c>
      <c r="I17" s="36">
        <v>15821</v>
      </c>
      <c r="J17" s="36">
        <v>17520</v>
      </c>
      <c r="K17" s="1091">
        <v>3616</v>
      </c>
      <c r="L17" s="1091"/>
      <c r="M17" s="83">
        <f t="shared" si="2"/>
        <v>4.7699999999999996</v>
      </c>
    </row>
    <row r="18" spans="1:13" s="2" customFormat="1" ht="15.95" customHeight="1">
      <c r="A18" s="12" t="s">
        <v>40</v>
      </c>
      <c r="B18" s="16" t="s">
        <v>248</v>
      </c>
      <c r="C18" s="16" t="s">
        <v>249</v>
      </c>
      <c r="D18" s="7">
        <v>1</v>
      </c>
      <c r="E18" s="14" t="s">
        <v>250</v>
      </c>
      <c r="F18" s="8"/>
      <c r="G18" s="36">
        <v>7489</v>
      </c>
      <c r="H18" s="36">
        <f t="shared" si="0"/>
        <v>35649</v>
      </c>
      <c r="I18" s="36">
        <v>17044</v>
      </c>
      <c r="J18" s="36">
        <v>18605</v>
      </c>
      <c r="K18" s="1091">
        <v>3866</v>
      </c>
      <c r="L18" s="1091"/>
      <c r="M18" s="83">
        <f t="shared" si="2"/>
        <v>4.76</v>
      </c>
    </row>
    <row r="19" spans="1:13" s="2" customFormat="1" ht="15.95" customHeight="1">
      <c r="A19" s="12" t="s">
        <v>40</v>
      </c>
      <c r="B19" s="16" t="s">
        <v>251</v>
      </c>
      <c r="C19" s="16" t="s">
        <v>24</v>
      </c>
      <c r="D19" s="7">
        <v>1</v>
      </c>
      <c r="E19" s="14" t="s">
        <v>252</v>
      </c>
      <c r="F19" s="8"/>
      <c r="G19" s="36">
        <v>7787</v>
      </c>
      <c r="H19" s="36">
        <f t="shared" si="0"/>
        <v>38402</v>
      </c>
      <c r="I19" s="36">
        <v>18300</v>
      </c>
      <c r="J19" s="36">
        <v>20102</v>
      </c>
      <c r="K19" s="1091">
        <v>4165</v>
      </c>
      <c r="L19" s="1091"/>
      <c r="M19" s="83">
        <f t="shared" si="2"/>
        <v>4.93</v>
      </c>
    </row>
    <row r="20" spans="1:13" s="2" customFormat="1" ht="15.95" customHeight="1">
      <c r="A20" s="12" t="s">
        <v>40</v>
      </c>
      <c r="B20" s="16" t="s">
        <v>253</v>
      </c>
      <c r="C20" s="16" t="s">
        <v>24</v>
      </c>
      <c r="D20" s="7">
        <v>1</v>
      </c>
      <c r="E20" s="14" t="s">
        <v>254</v>
      </c>
      <c r="F20" s="8"/>
      <c r="G20" s="36">
        <v>8990</v>
      </c>
      <c r="H20" s="36">
        <f t="shared" si="0"/>
        <v>42304</v>
      </c>
      <c r="I20" s="36">
        <v>20066</v>
      </c>
      <c r="J20" s="36">
        <v>22238</v>
      </c>
      <c r="K20" s="1091">
        <v>4588</v>
      </c>
      <c r="L20" s="1091"/>
      <c r="M20" s="83">
        <f t="shared" si="2"/>
        <v>4.71</v>
      </c>
    </row>
    <row r="21" spans="1:13" s="2" customFormat="1" ht="15.95" customHeight="1">
      <c r="A21" s="12" t="s">
        <v>40</v>
      </c>
      <c r="B21" s="16" t="s">
        <v>255</v>
      </c>
      <c r="C21" s="16" t="s">
        <v>24</v>
      </c>
      <c r="D21" s="7">
        <v>1</v>
      </c>
      <c r="E21" s="14" t="s">
        <v>256</v>
      </c>
      <c r="F21" s="8"/>
      <c r="G21" s="36">
        <v>12641</v>
      </c>
      <c r="H21" s="36">
        <f t="shared" si="0"/>
        <v>53312</v>
      </c>
      <c r="I21" s="36">
        <v>25520</v>
      </c>
      <c r="J21" s="36">
        <v>27792</v>
      </c>
      <c r="K21" s="1091">
        <v>5782</v>
      </c>
      <c r="L21" s="1091"/>
      <c r="M21" s="83">
        <f t="shared" si="2"/>
        <v>4.22</v>
      </c>
    </row>
    <row r="22" spans="1:13" s="2" customFormat="1" ht="15.95" customHeight="1">
      <c r="A22" s="12" t="s">
        <v>40</v>
      </c>
      <c r="B22" s="16" t="s">
        <v>257</v>
      </c>
      <c r="C22" s="16" t="s">
        <v>24</v>
      </c>
      <c r="D22" s="7">
        <v>1</v>
      </c>
      <c r="E22" s="14" t="s">
        <v>258</v>
      </c>
      <c r="F22" s="8"/>
      <c r="G22" s="36">
        <v>15567</v>
      </c>
      <c r="H22" s="36">
        <f t="shared" si="0"/>
        <v>59437</v>
      </c>
      <c r="I22" s="36">
        <v>28973</v>
      </c>
      <c r="J22" s="36">
        <v>30464</v>
      </c>
      <c r="K22" s="1091">
        <v>5944</v>
      </c>
      <c r="L22" s="1091"/>
      <c r="M22" s="83">
        <f t="shared" si="2"/>
        <v>3.82</v>
      </c>
    </row>
    <row r="23" spans="1:13" s="2" customFormat="1" ht="15.95" customHeight="1">
      <c r="A23" s="12" t="s">
        <v>40</v>
      </c>
      <c r="B23" s="16" t="s">
        <v>46</v>
      </c>
      <c r="C23" s="16" t="s">
        <v>24</v>
      </c>
      <c r="D23" s="7">
        <v>1</v>
      </c>
      <c r="E23" s="14" t="s">
        <v>259</v>
      </c>
      <c r="F23" s="8"/>
      <c r="G23" s="36">
        <v>18730</v>
      </c>
      <c r="H23" s="36">
        <f t="shared" si="0"/>
        <v>66250</v>
      </c>
      <c r="I23" s="36">
        <v>32646</v>
      </c>
      <c r="J23" s="36">
        <v>33604</v>
      </c>
      <c r="K23" s="1091">
        <v>6232</v>
      </c>
      <c r="L23" s="1091"/>
      <c r="M23" s="83">
        <f t="shared" si="2"/>
        <v>3.54</v>
      </c>
    </row>
    <row r="24" spans="1:13" s="2" customFormat="1" ht="15.95" customHeight="1">
      <c r="A24" s="12" t="s">
        <v>40</v>
      </c>
      <c r="B24" s="16" t="s">
        <v>260</v>
      </c>
      <c r="C24" s="16" t="s">
        <v>16</v>
      </c>
      <c r="D24" s="7">
        <v>31</v>
      </c>
      <c r="E24" s="14" t="s">
        <v>261</v>
      </c>
      <c r="F24" s="8"/>
      <c r="G24" s="36">
        <v>17915</v>
      </c>
      <c r="H24" s="36">
        <f t="shared" si="0"/>
        <v>68613</v>
      </c>
      <c r="I24" s="36">
        <v>33673</v>
      </c>
      <c r="J24" s="36">
        <v>34940</v>
      </c>
      <c r="K24" s="1091">
        <v>6301</v>
      </c>
      <c r="L24" s="1091"/>
      <c r="M24" s="83">
        <f t="shared" si="2"/>
        <v>3.83</v>
      </c>
    </row>
    <row r="25" spans="1:13" s="2" customFormat="1" ht="15.95" customHeight="1">
      <c r="A25" s="12" t="s">
        <v>40</v>
      </c>
      <c r="B25" s="16" t="s">
        <v>260</v>
      </c>
      <c r="C25" s="16" t="s">
        <v>24</v>
      </c>
      <c r="D25" s="7">
        <v>1</v>
      </c>
      <c r="E25" s="14" t="s">
        <v>261</v>
      </c>
      <c r="F25" s="8"/>
      <c r="G25" s="36">
        <v>18104</v>
      </c>
      <c r="H25" s="36">
        <f t="shared" si="0"/>
        <v>69305</v>
      </c>
      <c r="I25" s="36">
        <v>34083</v>
      </c>
      <c r="J25" s="36">
        <v>35222</v>
      </c>
      <c r="K25" s="1091">
        <v>6364</v>
      </c>
      <c r="L25" s="1091"/>
      <c r="M25" s="83">
        <f t="shared" si="2"/>
        <v>3.83</v>
      </c>
    </row>
    <row r="26" spans="1:13" s="2" customFormat="1" ht="15.95" customHeight="1">
      <c r="A26" s="12" t="s">
        <v>40</v>
      </c>
      <c r="B26" s="16" t="s">
        <v>262</v>
      </c>
      <c r="C26" s="16" t="s">
        <v>16</v>
      </c>
      <c r="D26" s="7">
        <v>31</v>
      </c>
      <c r="E26" s="14" t="s">
        <v>261</v>
      </c>
      <c r="F26" s="8"/>
      <c r="G26" s="36">
        <v>18100</v>
      </c>
      <c r="H26" s="36">
        <f t="shared" si="0"/>
        <v>69694</v>
      </c>
      <c r="I26" s="36">
        <v>34266</v>
      </c>
      <c r="J26" s="36">
        <v>35428</v>
      </c>
      <c r="K26" s="1091">
        <v>6324</v>
      </c>
      <c r="L26" s="1091"/>
      <c r="M26" s="83">
        <f t="shared" si="2"/>
        <v>3.85</v>
      </c>
    </row>
    <row r="27" spans="1:13" s="2" customFormat="1" ht="15.95" customHeight="1">
      <c r="A27" s="12" t="s">
        <v>40</v>
      </c>
      <c r="B27" s="16" t="s">
        <v>262</v>
      </c>
      <c r="C27" s="16" t="s">
        <v>24</v>
      </c>
      <c r="D27" s="7">
        <v>1</v>
      </c>
      <c r="E27" s="14" t="s">
        <v>261</v>
      </c>
      <c r="F27" s="8"/>
      <c r="G27" s="36">
        <v>18379</v>
      </c>
      <c r="H27" s="36">
        <f t="shared" si="0"/>
        <v>70477</v>
      </c>
      <c r="I27" s="36">
        <v>34646</v>
      </c>
      <c r="J27" s="36">
        <v>35831</v>
      </c>
      <c r="K27" s="1091">
        <v>6395</v>
      </c>
      <c r="L27" s="1091"/>
      <c r="M27" s="83">
        <f t="shared" si="2"/>
        <v>3.83</v>
      </c>
    </row>
    <row r="28" spans="1:13" s="2" customFormat="1" ht="15.95" customHeight="1">
      <c r="A28" s="12" t="s">
        <v>40</v>
      </c>
      <c r="B28" s="16" t="s">
        <v>263</v>
      </c>
      <c r="C28" s="16" t="s">
        <v>16</v>
      </c>
      <c r="D28" s="7">
        <v>31</v>
      </c>
      <c r="E28" s="14" t="s">
        <v>261</v>
      </c>
      <c r="F28" s="8"/>
      <c r="G28" s="36">
        <v>18413</v>
      </c>
      <c r="H28" s="36">
        <f t="shared" si="0"/>
        <v>70386</v>
      </c>
      <c r="I28" s="36">
        <v>34544</v>
      </c>
      <c r="J28" s="36">
        <v>35842</v>
      </c>
      <c r="K28" s="1091">
        <v>6387</v>
      </c>
      <c r="L28" s="1091"/>
      <c r="M28" s="83">
        <f t="shared" si="2"/>
        <v>3.82</v>
      </c>
    </row>
    <row r="29" spans="1:13" s="2" customFormat="1" ht="15.95" customHeight="1">
      <c r="A29" s="12" t="s">
        <v>40</v>
      </c>
      <c r="B29" s="16" t="s">
        <v>263</v>
      </c>
      <c r="C29" s="16" t="s">
        <v>24</v>
      </c>
      <c r="D29" s="7">
        <v>1</v>
      </c>
      <c r="E29" s="14" t="s">
        <v>261</v>
      </c>
      <c r="F29" s="8"/>
      <c r="G29" s="36">
        <v>18470</v>
      </c>
      <c r="H29" s="36">
        <f t="shared" si="0"/>
        <v>69908</v>
      </c>
      <c r="I29" s="36">
        <v>34391</v>
      </c>
      <c r="J29" s="36">
        <v>35517</v>
      </c>
      <c r="K29" s="1091">
        <v>6344</v>
      </c>
      <c r="L29" s="1091"/>
      <c r="M29" s="83">
        <f t="shared" si="2"/>
        <v>3.78</v>
      </c>
    </row>
    <row r="30" spans="1:13" s="2" customFormat="1" ht="15.95" customHeight="1">
      <c r="A30" s="12" t="s">
        <v>40</v>
      </c>
      <c r="B30" s="16" t="s">
        <v>264</v>
      </c>
      <c r="C30" s="16" t="s">
        <v>16</v>
      </c>
      <c r="D30" s="7">
        <v>31</v>
      </c>
      <c r="E30" s="14" t="s">
        <v>261</v>
      </c>
      <c r="F30" s="8"/>
      <c r="G30" s="36">
        <v>18411</v>
      </c>
      <c r="H30" s="36">
        <f t="shared" si="0"/>
        <v>69604</v>
      </c>
      <c r="I30" s="36">
        <v>34199</v>
      </c>
      <c r="J30" s="36">
        <v>35405</v>
      </c>
      <c r="K30" s="1091">
        <v>6316</v>
      </c>
      <c r="L30" s="1091"/>
      <c r="M30" s="83">
        <f t="shared" si="2"/>
        <v>3.78</v>
      </c>
    </row>
    <row r="31" spans="1:13" s="2" customFormat="1" ht="15.95" customHeight="1">
      <c r="A31" s="12" t="s">
        <v>40</v>
      </c>
      <c r="B31" s="16" t="s">
        <v>264</v>
      </c>
      <c r="C31" s="16" t="s">
        <v>24</v>
      </c>
      <c r="D31" s="7">
        <v>1</v>
      </c>
      <c r="E31" s="14" t="s">
        <v>261</v>
      </c>
      <c r="F31" s="8"/>
      <c r="G31" s="36">
        <v>18546</v>
      </c>
      <c r="H31" s="36">
        <f t="shared" si="0"/>
        <v>69122</v>
      </c>
      <c r="I31" s="36">
        <v>34040</v>
      </c>
      <c r="J31" s="36">
        <v>35082</v>
      </c>
      <c r="K31" s="1091">
        <v>6155</v>
      </c>
      <c r="L31" s="1092"/>
      <c r="M31" s="83">
        <f t="shared" si="2"/>
        <v>3.73</v>
      </c>
    </row>
    <row r="32" spans="1:13" s="2" customFormat="1" ht="15.95" customHeight="1">
      <c r="A32" s="12" t="s">
        <v>40</v>
      </c>
      <c r="B32" s="16" t="s">
        <v>265</v>
      </c>
      <c r="C32" s="16" t="s">
        <v>16</v>
      </c>
      <c r="D32" s="7">
        <v>31</v>
      </c>
      <c r="E32" s="14" t="s">
        <v>261</v>
      </c>
      <c r="F32" s="8"/>
      <c r="G32" s="36">
        <v>18619</v>
      </c>
      <c r="H32" s="36">
        <f t="shared" si="0"/>
        <v>68629</v>
      </c>
      <c r="I32" s="36">
        <v>33854</v>
      </c>
      <c r="J32" s="36">
        <v>34775</v>
      </c>
      <c r="K32" s="1091">
        <v>6057</v>
      </c>
      <c r="L32" s="1092"/>
      <c r="M32" s="83">
        <f t="shared" si="2"/>
        <v>3.69</v>
      </c>
    </row>
    <row r="33" spans="1:13" s="2" customFormat="1" ht="15.95" customHeight="1">
      <c r="A33" s="12" t="s">
        <v>40</v>
      </c>
      <c r="B33" s="16" t="s">
        <v>265</v>
      </c>
      <c r="C33" s="16" t="s">
        <v>24</v>
      </c>
      <c r="D33" s="7">
        <v>1</v>
      </c>
      <c r="E33" s="14" t="s">
        <v>266</v>
      </c>
      <c r="F33" s="8"/>
      <c r="G33" s="36">
        <v>20613</v>
      </c>
      <c r="H33" s="36">
        <f t="shared" si="0"/>
        <v>67474</v>
      </c>
      <c r="I33" s="36">
        <v>33085</v>
      </c>
      <c r="J33" s="36">
        <v>34389</v>
      </c>
      <c r="K33" s="1091">
        <v>5955</v>
      </c>
      <c r="L33" s="1092"/>
      <c r="M33" s="83">
        <f t="shared" si="2"/>
        <v>3.27</v>
      </c>
    </row>
    <row r="34" spans="1:13" s="2" customFormat="1" ht="15.95" customHeight="1">
      <c r="A34" s="12" t="s">
        <v>40</v>
      </c>
      <c r="B34" s="16" t="s">
        <v>265</v>
      </c>
      <c r="C34" s="16" t="s">
        <v>24</v>
      </c>
      <c r="D34" s="7">
        <v>1</v>
      </c>
      <c r="E34" s="14" t="s">
        <v>261</v>
      </c>
      <c r="F34" s="8"/>
      <c r="G34" s="36">
        <v>19066</v>
      </c>
      <c r="H34" s="36">
        <f t="shared" si="0"/>
        <v>68528</v>
      </c>
      <c r="I34" s="36">
        <v>33767</v>
      </c>
      <c r="J34" s="36">
        <v>34761</v>
      </c>
      <c r="K34" s="1091">
        <v>6048</v>
      </c>
      <c r="L34" s="1092"/>
      <c r="M34" s="83">
        <f t="shared" si="2"/>
        <v>3.59</v>
      </c>
    </row>
    <row r="35" spans="1:13" s="2" customFormat="1" ht="15.95" customHeight="1">
      <c r="A35" s="12" t="s">
        <v>40</v>
      </c>
      <c r="B35" s="16" t="s">
        <v>267</v>
      </c>
      <c r="C35" s="16" t="s">
        <v>16</v>
      </c>
      <c r="D35" s="7">
        <v>31</v>
      </c>
      <c r="E35" s="14" t="s">
        <v>261</v>
      </c>
      <c r="F35" s="8"/>
      <c r="G35" s="36">
        <v>19419</v>
      </c>
      <c r="H35" s="36">
        <f t="shared" si="0"/>
        <v>68217</v>
      </c>
      <c r="I35" s="36">
        <v>33586</v>
      </c>
      <c r="J35" s="36">
        <v>34631</v>
      </c>
      <c r="K35" s="1091">
        <v>5922</v>
      </c>
      <c r="L35" s="1092"/>
      <c r="M35" s="83">
        <f t="shared" si="2"/>
        <v>3.51</v>
      </c>
    </row>
    <row r="36" spans="1:13" s="2" customFormat="1" ht="15.95" customHeight="1">
      <c r="A36" s="12" t="s">
        <v>40</v>
      </c>
      <c r="B36" s="16" t="s">
        <v>267</v>
      </c>
      <c r="C36" s="16" t="s">
        <v>24</v>
      </c>
      <c r="D36" s="7">
        <v>1</v>
      </c>
      <c r="E36" s="14" t="s">
        <v>261</v>
      </c>
      <c r="F36" s="8"/>
      <c r="G36" s="36">
        <v>19930</v>
      </c>
      <c r="H36" s="36">
        <f t="shared" si="0"/>
        <v>68352</v>
      </c>
      <c r="I36" s="36">
        <v>33650</v>
      </c>
      <c r="J36" s="36">
        <v>34702</v>
      </c>
      <c r="K36" s="1091">
        <v>5928</v>
      </c>
      <c r="L36" s="1092"/>
      <c r="M36" s="83">
        <f t="shared" si="2"/>
        <v>3.43</v>
      </c>
    </row>
    <row r="37" spans="1:13" s="2" customFormat="1" ht="15.95" customHeight="1">
      <c r="A37" s="12" t="s">
        <v>40</v>
      </c>
      <c r="B37" s="16" t="s">
        <v>268</v>
      </c>
      <c r="C37" s="16" t="s">
        <v>16</v>
      </c>
      <c r="D37" s="7">
        <v>31</v>
      </c>
      <c r="E37" s="14" t="s">
        <v>261</v>
      </c>
      <c r="F37" s="8"/>
      <c r="G37" s="36">
        <v>20223</v>
      </c>
      <c r="H37" s="36">
        <f t="shared" si="0"/>
        <v>68027</v>
      </c>
      <c r="I37" s="36">
        <v>33446</v>
      </c>
      <c r="J37" s="36">
        <v>34581</v>
      </c>
      <c r="K37" s="1091">
        <v>5900</v>
      </c>
      <c r="L37" s="1092"/>
      <c r="M37" s="83">
        <f t="shared" si="2"/>
        <v>3.36</v>
      </c>
    </row>
    <row r="38" spans="1:13" s="2" customFormat="1" ht="15.95" customHeight="1">
      <c r="A38" s="12" t="s">
        <v>40</v>
      </c>
      <c r="B38" s="16" t="s">
        <v>268</v>
      </c>
      <c r="C38" s="16" t="s">
        <v>24</v>
      </c>
      <c r="D38" s="7">
        <v>1</v>
      </c>
      <c r="E38" s="14" t="s">
        <v>261</v>
      </c>
      <c r="F38" s="8"/>
      <c r="G38" s="36">
        <v>20632</v>
      </c>
      <c r="H38" s="36">
        <f t="shared" si="0"/>
        <v>68115</v>
      </c>
      <c r="I38" s="36">
        <v>33516</v>
      </c>
      <c r="J38" s="36">
        <v>34599</v>
      </c>
      <c r="K38" s="1091">
        <v>5908</v>
      </c>
      <c r="L38" s="1092"/>
      <c r="M38" s="85">
        <f t="shared" si="2"/>
        <v>3.3</v>
      </c>
    </row>
    <row r="39" spans="1:13" s="2" customFormat="1" ht="15.95" customHeight="1">
      <c r="A39" s="12" t="s">
        <v>40</v>
      </c>
      <c r="B39" s="16" t="s">
        <v>269</v>
      </c>
      <c r="C39" s="16" t="s">
        <v>16</v>
      </c>
      <c r="D39" s="7">
        <v>31</v>
      </c>
      <c r="E39" s="14" t="s">
        <v>261</v>
      </c>
      <c r="F39" s="8"/>
      <c r="G39" s="36">
        <v>20972</v>
      </c>
      <c r="H39" s="36">
        <f t="shared" si="0"/>
        <v>67955</v>
      </c>
      <c r="I39" s="36">
        <v>33450</v>
      </c>
      <c r="J39" s="36">
        <v>34505</v>
      </c>
      <c r="K39" s="1091">
        <v>5894</v>
      </c>
      <c r="L39" s="1092"/>
      <c r="M39" s="83">
        <f t="shared" si="2"/>
        <v>3.24</v>
      </c>
    </row>
    <row r="40" spans="1:13" s="2" customFormat="1" ht="15.95" customHeight="1">
      <c r="A40" s="12" t="s">
        <v>40</v>
      </c>
      <c r="B40" s="16" t="s">
        <v>269</v>
      </c>
      <c r="C40" s="16" t="s">
        <v>24</v>
      </c>
      <c r="D40" s="7">
        <v>1</v>
      </c>
      <c r="E40" s="14" t="s">
        <v>261</v>
      </c>
      <c r="F40" s="8"/>
      <c r="G40" s="36">
        <v>21697</v>
      </c>
      <c r="H40" s="36">
        <f t="shared" si="0"/>
        <v>68483</v>
      </c>
      <c r="I40" s="36">
        <v>33693</v>
      </c>
      <c r="J40" s="36">
        <v>34790</v>
      </c>
      <c r="K40" s="1091">
        <v>5940</v>
      </c>
      <c r="L40" s="1092"/>
      <c r="M40" s="83">
        <f t="shared" si="2"/>
        <v>3.16</v>
      </c>
    </row>
    <row r="41" spans="1:13" s="2" customFormat="1" ht="15.95" customHeight="1">
      <c r="A41" s="12" t="s">
        <v>40</v>
      </c>
      <c r="B41" s="16" t="s">
        <v>270</v>
      </c>
      <c r="C41" s="16" t="s">
        <v>16</v>
      </c>
      <c r="D41" s="7">
        <v>31</v>
      </c>
      <c r="E41" s="14" t="s">
        <v>261</v>
      </c>
      <c r="F41" s="8"/>
      <c r="G41" s="36">
        <v>21818</v>
      </c>
      <c r="H41" s="36">
        <f t="shared" si="0"/>
        <v>68818</v>
      </c>
      <c r="I41" s="36">
        <v>33826</v>
      </c>
      <c r="J41" s="36">
        <v>34992</v>
      </c>
      <c r="K41" s="1091">
        <v>5969</v>
      </c>
      <c r="L41" s="1092"/>
      <c r="M41" s="83">
        <f t="shared" si="2"/>
        <v>3.15</v>
      </c>
    </row>
    <row r="42" spans="1:13" s="2" customFormat="1" ht="15.95" customHeight="1">
      <c r="A42" s="12" t="s">
        <v>40</v>
      </c>
      <c r="B42" s="16" t="s">
        <v>270</v>
      </c>
      <c r="C42" s="16" t="s">
        <v>24</v>
      </c>
      <c r="D42" s="7">
        <v>1</v>
      </c>
      <c r="E42" s="14" t="s">
        <v>261</v>
      </c>
      <c r="F42" s="8"/>
      <c r="G42" s="36">
        <v>21837</v>
      </c>
      <c r="H42" s="36">
        <f t="shared" si="0"/>
        <v>68675</v>
      </c>
      <c r="I42" s="36">
        <v>33787</v>
      </c>
      <c r="J42" s="36">
        <v>34888</v>
      </c>
      <c r="K42" s="1091">
        <v>5956</v>
      </c>
      <c r="L42" s="1092"/>
      <c r="M42" s="83">
        <f t="shared" si="2"/>
        <v>3.14</v>
      </c>
    </row>
    <row r="43" spans="1:13" s="2" customFormat="1" ht="15.95" customHeight="1">
      <c r="A43" s="12" t="s">
        <v>40</v>
      </c>
      <c r="B43" s="16" t="s">
        <v>271</v>
      </c>
      <c r="C43" s="16" t="s">
        <v>16</v>
      </c>
      <c r="D43" s="7">
        <v>31</v>
      </c>
      <c r="E43" s="14" t="s">
        <v>261</v>
      </c>
      <c r="F43" s="8"/>
      <c r="G43" s="36">
        <v>21996</v>
      </c>
      <c r="H43" s="36">
        <f t="shared" si="0"/>
        <v>69038</v>
      </c>
      <c r="I43" s="36">
        <v>33951</v>
      </c>
      <c r="J43" s="36">
        <v>35087</v>
      </c>
      <c r="K43" s="1091">
        <v>5988</v>
      </c>
      <c r="L43" s="1092"/>
      <c r="M43" s="83">
        <f t="shared" si="2"/>
        <v>3.14</v>
      </c>
    </row>
    <row r="44" spans="1:13" s="2" customFormat="1" ht="15.95" customHeight="1">
      <c r="A44" s="12" t="s">
        <v>40</v>
      </c>
      <c r="B44" s="16" t="s">
        <v>271</v>
      </c>
      <c r="C44" s="16" t="s">
        <v>24</v>
      </c>
      <c r="D44" s="7">
        <v>1</v>
      </c>
      <c r="E44" s="14" t="s">
        <v>272</v>
      </c>
      <c r="F44" s="8"/>
      <c r="G44" s="36">
        <v>21045</v>
      </c>
      <c r="H44" s="36">
        <f t="shared" si="0"/>
        <v>67755</v>
      </c>
      <c r="I44" s="36">
        <v>33148</v>
      </c>
      <c r="J44" s="36">
        <v>34607</v>
      </c>
      <c r="K44" s="1091">
        <v>5876</v>
      </c>
      <c r="L44" s="1092"/>
      <c r="M44" s="83">
        <f t="shared" si="2"/>
        <v>3.22</v>
      </c>
    </row>
    <row r="45" spans="1:13" s="2" customFormat="1" ht="15.95" customHeight="1">
      <c r="A45" s="12" t="s">
        <v>40</v>
      </c>
      <c r="B45" s="16" t="s">
        <v>271</v>
      </c>
      <c r="C45" s="16" t="s">
        <v>24</v>
      </c>
      <c r="D45" s="7">
        <v>1</v>
      </c>
      <c r="E45" s="14" t="s">
        <v>261</v>
      </c>
      <c r="F45" s="8"/>
      <c r="G45" s="36">
        <v>22097</v>
      </c>
      <c r="H45" s="36">
        <f t="shared" si="0"/>
        <v>69022</v>
      </c>
      <c r="I45" s="36">
        <v>33927</v>
      </c>
      <c r="J45" s="36">
        <v>35095</v>
      </c>
      <c r="K45" s="1091">
        <v>5986</v>
      </c>
      <c r="L45" s="1092"/>
      <c r="M45" s="83">
        <f t="shared" si="2"/>
        <v>3.12</v>
      </c>
    </row>
    <row r="46" spans="1:13" s="2" customFormat="1" ht="15.95" customHeight="1">
      <c r="A46" s="12" t="s">
        <v>40</v>
      </c>
      <c r="B46" s="16" t="s">
        <v>273</v>
      </c>
      <c r="C46" s="16" t="s">
        <v>16</v>
      </c>
      <c r="D46" s="7">
        <v>31</v>
      </c>
      <c r="E46" s="14" t="s">
        <v>261</v>
      </c>
      <c r="F46" s="8"/>
      <c r="G46" s="36">
        <v>22275</v>
      </c>
      <c r="H46" s="36">
        <f t="shared" si="0"/>
        <v>69381</v>
      </c>
      <c r="I46" s="36">
        <v>34106</v>
      </c>
      <c r="J46" s="36">
        <v>35275</v>
      </c>
      <c r="K46" s="1091">
        <v>5940</v>
      </c>
      <c r="L46" s="1092"/>
      <c r="M46" s="83">
        <f t="shared" si="2"/>
        <v>3.11</v>
      </c>
    </row>
    <row r="47" spans="1:13" s="2" customFormat="1" ht="15.95" customHeight="1">
      <c r="A47" s="12" t="s">
        <v>40</v>
      </c>
      <c r="B47" s="16" t="s">
        <v>273</v>
      </c>
      <c r="C47" s="16" t="s">
        <v>24</v>
      </c>
      <c r="D47" s="7">
        <v>1</v>
      </c>
      <c r="E47" s="14" t="s">
        <v>261</v>
      </c>
      <c r="F47" s="8"/>
      <c r="G47" s="36">
        <v>22294</v>
      </c>
      <c r="H47" s="36">
        <f t="shared" si="0"/>
        <v>69163</v>
      </c>
      <c r="I47" s="36">
        <v>33930</v>
      </c>
      <c r="J47" s="36">
        <v>35233</v>
      </c>
      <c r="K47" s="1091">
        <v>5921</v>
      </c>
      <c r="L47" s="1092"/>
      <c r="M47" s="86">
        <f t="shared" si="2"/>
        <v>3.1</v>
      </c>
    </row>
    <row r="48" spans="1:13" s="2" customFormat="1" ht="15.95" customHeight="1">
      <c r="A48" s="12" t="s">
        <v>40</v>
      </c>
      <c r="B48" s="16" t="s">
        <v>274</v>
      </c>
      <c r="C48" s="16" t="s">
        <v>16</v>
      </c>
      <c r="D48" s="7">
        <v>31</v>
      </c>
      <c r="E48" s="14" t="s">
        <v>261</v>
      </c>
      <c r="F48" s="8"/>
      <c r="G48" s="40">
        <v>22479</v>
      </c>
      <c r="H48" s="40">
        <f t="shared" si="0"/>
        <v>69529</v>
      </c>
      <c r="I48" s="40">
        <v>34135</v>
      </c>
      <c r="J48" s="40">
        <v>35394</v>
      </c>
      <c r="K48" s="1033">
        <v>5907</v>
      </c>
      <c r="L48" s="1034"/>
      <c r="M48" s="87">
        <f t="shared" si="2"/>
        <v>3.09</v>
      </c>
    </row>
    <row r="49" spans="1:14" ht="15.95" customHeight="1">
      <c r="A49" s="12" t="s">
        <v>40</v>
      </c>
      <c r="B49" s="16" t="s">
        <v>274</v>
      </c>
      <c r="C49" s="16" t="s">
        <v>24</v>
      </c>
      <c r="D49" s="7">
        <v>1</v>
      </c>
      <c r="E49" s="14" t="s">
        <v>261</v>
      </c>
      <c r="F49" s="8"/>
      <c r="G49" s="88">
        <v>22495</v>
      </c>
      <c r="H49" s="40">
        <f t="shared" si="0"/>
        <v>69232</v>
      </c>
      <c r="I49" s="40">
        <v>33970</v>
      </c>
      <c r="J49" s="40">
        <v>35262</v>
      </c>
      <c r="K49" s="1080">
        <v>5877</v>
      </c>
      <c r="L49" s="1080"/>
      <c r="M49" s="87">
        <f t="shared" si="2"/>
        <v>3.08</v>
      </c>
      <c r="N49" s="2"/>
    </row>
    <row r="50" spans="1:14" ht="15.95" customHeight="1">
      <c r="A50" s="12" t="s">
        <v>40</v>
      </c>
      <c r="B50" s="16" t="s">
        <v>275</v>
      </c>
      <c r="C50" s="16" t="s">
        <v>16</v>
      </c>
      <c r="D50" s="7">
        <v>31</v>
      </c>
      <c r="E50" s="14" t="s">
        <v>261</v>
      </c>
      <c r="F50" s="8"/>
      <c r="G50" s="40">
        <v>22531</v>
      </c>
      <c r="H50" s="40">
        <f>SUM(I50:J50)</f>
        <v>69175</v>
      </c>
      <c r="I50" s="40">
        <v>33904</v>
      </c>
      <c r="J50" s="40">
        <v>35271</v>
      </c>
      <c r="K50" s="1080">
        <v>5872</v>
      </c>
      <c r="L50" s="1080"/>
      <c r="M50" s="87">
        <f>ROUND(H50/G50,2)</f>
        <v>3.07</v>
      </c>
      <c r="N50" s="2"/>
    </row>
    <row r="51" spans="1:14" ht="15.95" customHeight="1">
      <c r="A51" s="615" t="s">
        <v>40</v>
      </c>
      <c r="B51" s="621" t="s">
        <v>275</v>
      </c>
      <c r="C51" s="621" t="s">
        <v>24</v>
      </c>
      <c r="D51" s="620">
        <v>1</v>
      </c>
      <c r="E51" s="250" t="s">
        <v>261</v>
      </c>
      <c r="F51" s="619"/>
      <c r="G51" s="618">
        <v>22469</v>
      </c>
      <c r="H51" s="618">
        <f>SUM(I51:J51)</f>
        <v>68586</v>
      </c>
      <c r="I51" s="618">
        <v>33642</v>
      </c>
      <c r="J51" s="618">
        <v>34944</v>
      </c>
      <c r="K51" s="1093">
        <v>5822</v>
      </c>
      <c r="L51" s="1093"/>
      <c r="M51" s="622">
        <f>ROUND(H51/G51,2)</f>
        <v>3.05</v>
      </c>
      <c r="N51" s="2"/>
    </row>
    <row r="52" spans="1:14" ht="15.95" customHeight="1">
      <c r="A52" s="760"/>
      <c r="B52" s="16"/>
      <c r="C52" s="16"/>
      <c r="D52" s="763"/>
      <c r="E52" s="766"/>
      <c r="F52" s="766"/>
      <c r="G52" s="764"/>
      <c r="H52" s="764"/>
      <c r="I52" s="764"/>
      <c r="J52" s="764"/>
      <c r="K52" s="764"/>
      <c r="L52" s="764"/>
      <c r="M52" s="767"/>
      <c r="N52" s="2"/>
    </row>
    <row r="53" spans="1:14" ht="15.95" customHeight="1">
      <c r="A53" s="250" t="s">
        <v>276</v>
      </c>
      <c r="B53" s="794"/>
      <c r="C53" s="795"/>
      <c r="D53" s="250"/>
      <c r="E53" s="250"/>
      <c r="F53" s="250"/>
      <c r="G53" s="765"/>
      <c r="H53" s="765"/>
      <c r="I53" s="765"/>
      <c r="J53" s="765"/>
      <c r="K53" s="765"/>
      <c r="L53" s="765"/>
      <c r="M53" s="250"/>
      <c r="N53" s="2"/>
    </row>
    <row r="54" spans="1:14" ht="15.95" customHeight="1">
      <c r="A54" s="1018" t="s">
        <v>213</v>
      </c>
      <c r="B54" s="1018"/>
      <c r="C54" s="1018"/>
      <c r="D54" s="1018"/>
      <c r="E54" s="1018"/>
      <c r="F54" s="1019"/>
      <c r="G54" s="1082" t="s">
        <v>214</v>
      </c>
      <c r="H54" s="1083" t="s">
        <v>215</v>
      </c>
      <c r="I54" s="1020"/>
      <c r="J54" s="1021"/>
      <c r="K54" s="1082" t="s">
        <v>216</v>
      </c>
      <c r="L54" s="1084"/>
      <c r="M54" s="12" t="s">
        <v>217</v>
      </c>
      <c r="N54" s="2"/>
    </row>
    <row r="55" spans="1:14" ht="15.95" customHeight="1">
      <c r="A55" s="1018"/>
      <c r="B55" s="1018"/>
      <c r="C55" s="1018"/>
      <c r="D55" s="1018"/>
      <c r="E55" s="1018"/>
      <c r="F55" s="1019"/>
      <c r="G55" s="1031"/>
      <c r="H55" s="1085" t="s">
        <v>158</v>
      </c>
      <c r="I55" s="1085" t="s">
        <v>218</v>
      </c>
      <c r="J55" s="1087" t="s">
        <v>219</v>
      </c>
      <c r="K55" s="79" t="s">
        <v>220</v>
      </c>
      <c r="L55" s="8" t="s">
        <v>221</v>
      </c>
      <c r="M55" s="12" t="s">
        <v>222</v>
      </c>
      <c r="N55" s="2"/>
    </row>
    <row r="56" spans="1:14" ht="15.95" customHeight="1">
      <c r="A56" s="1020"/>
      <c r="B56" s="1020"/>
      <c r="C56" s="1020"/>
      <c r="D56" s="1020"/>
      <c r="E56" s="1020"/>
      <c r="F56" s="1021"/>
      <c r="G56" s="1032"/>
      <c r="H56" s="1086"/>
      <c r="I56" s="1086"/>
      <c r="J56" s="1032"/>
      <c r="K56" s="1083" t="s">
        <v>223</v>
      </c>
      <c r="L56" s="1021"/>
      <c r="M56" s="80" t="s">
        <v>224</v>
      </c>
      <c r="N56" s="2"/>
    </row>
    <row r="57" spans="1:14" ht="15.95" customHeight="1">
      <c r="A57" s="12"/>
      <c r="B57" s="12"/>
      <c r="C57" s="12"/>
      <c r="D57" s="12"/>
      <c r="E57" s="12"/>
      <c r="F57" s="59"/>
      <c r="G57" s="81" t="s">
        <v>225</v>
      </c>
      <c r="H57" s="81" t="s">
        <v>226</v>
      </c>
      <c r="I57" s="81" t="s">
        <v>226</v>
      </c>
      <c r="J57" s="81" t="s">
        <v>226</v>
      </c>
      <c r="K57" s="1088" t="s">
        <v>226</v>
      </c>
      <c r="L57" s="1089"/>
      <c r="M57" s="82" t="s">
        <v>226</v>
      </c>
      <c r="N57" s="2"/>
    </row>
    <row r="58" spans="1:14" ht="15.95" customHeight="1">
      <c r="A58" s="12" t="s">
        <v>72</v>
      </c>
      <c r="B58" s="15" t="s">
        <v>73</v>
      </c>
      <c r="C58" s="16" t="s">
        <v>80</v>
      </c>
      <c r="D58" s="7">
        <v>31</v>
      </c>
      <c r="E58" s="14" t="s">
        <v>261</v>
      </c>
      <c r="F58" s="8"/>
      <c r="G58" s="40">
        <v>22663</v>
      </c>
      <c r="H58" s="40">
        <f>SUM(I58:J58)</f>
        <v>68819</v>
      </c>
      <c r="I58" s="40">
        <v>33785</v>
      </c>
      <c r="J58" s="40">
        <v>35034</v>
      </c>
      <c r="K58" s="1080">
        <v>5754</v>
      </c>
      <c r="L58" s="1080"/>
      <c r="M58" s="87">
        <f>ROUND(H58/G58,2)</f>
        <v>3.04</v>
      </c>
      <c r="N58" s="2"/>
    </row>
    <row r="59" spans="1:14" ht="15.95" customHeight="1">
      <c r="A59" s="12" t="s">
        <v>277</v>
      </c>
      <c r="B59" s="15" t="s">
        <v>73</v>
      </c>
      <c r="C59" s="16" t="s">
        <v>98</v>
      </c>
      <c r="D59" s="7">
        <v>1</v>
      </c>
      <c r="E59" s="14" t="s">
        <v>261</v>
      </c>
      <c r="F59" s="8"/>
      <c r="G59" s="40">
        <v>22782</v>
      </c>
      <c r="H59" s="40">
        <f>SUM(I59:J59)</f>
        <v>68770</v>
      </c>
      <c r="I59" s="40">
        <v>33765</v>
      </c>
      <c r="J59" s="40">
        <v>35005</v>
      </c>
      <c r="K59" s="1080">
        <v>5750</v>
      </c>
      <c r="L59" s="1080"/>
      <c r="M59" s="87">
        <f>ROUND(H59/G59,2)</f>
        <v>3.02</v>
      </c>
      <c r="N59" s="2"/>
    </row>
    <row r="60" spans="1:14" ht="15.95" customHeight="1">
      <c r="A60" s="12" t="s">
        <v>277</v>
      </c>
      <c r="B60" s="16" t="s">
        <v>74</v>
      </c>
      <c r="C60" s="16" t="s">
        <v>80</v>
      </c>
      <c r="D60" s="7">
        <v>31</v>
      </c>
      <c r="E60" s="14" t="s">
        <v>261</v>
      </c>
      <c r="F60" s="8"/>
      <c r="G60" s="40">
        <v>22847</v>
      </c>
      <c r="H60" s="40">
        <f>SUM(I60:J60)</f>
        <v>68715</v>
      </c>
      <c r="I60" s="40">
        <v>33716</v>
      </c>
      <c r="J60" s="40">
        <v>34999</v>
      </c>
      <c r="K60" s="1080">
        <v>5873</v>
      </c>
      <c r="L60" s="1080"/>
      <c r="M60" s="87">
        <f>ROUND(H60/G60,2)</f>
        <v>3.01</v>
      </c>
      <c r="N60" s="2"/>
    </row>
    <row r="61" spans="1:14" ht="15.95" customHeight="1">
      <c r="A61" s="12" t="s">
        <v>277</v>
      </c>
      <c r="B61" s="16" t="s">
        <v>74</v>
      </c>
      <c r="C61" s="16" t="s">
        <v>98</v>
      </c>
      <c r="D61" s="7">
        <v>1</v>
      </c>
      <c r="E61" s="14" t="s">
        <v>278</v>
      </c>
      <c r="F61" s="8"/>
      <c r="G61" s="36">
        <v>21853</v>
      </c>
      <c r="H61" s="36">
        <f t="shared" ref="H61:H97" si="3">SUM(I61:J61)</f>
        <v>67035</v>
      </c>
      <c r="I61" s="36">
        <v>32603</v>
      </c>
      <c r="J61" s="36">
        <v>34432</v>
      </c>
      <c r="K61" s="1090">
        <v>5749</v>
      </c>
      <c r="L61" s="1090"/>
      <c r="M61" s="83">
        <f t="shared" ref="M61:M103" si="4">ROUND(H61/G61,2)</f>
        <v>3.07</v>
      </c>
      <c r="N61" s="2"/>
    </row>
    <row r="62" spans="1:14" ht="15.95" customHeight="1">
      <c r="A62" s="12" t="s">
        <v>277</v>
      </c>
      <c r="B62" s="16" t="s">
        <v>74</v>
      </c>
      <c r="C62" s="16" t="s">
        <v>98</v>
      </c>
      <c r="D62" s="7">
        <v>1</v>
      </c>
      <c r="E62" s="14" t="s">
        <v>261</v>
      </c>
      <c r="F62" s="8"/>
      <c r="G62" s="36">
        <v>22953</v>
      </c>
      <c r="H62" s="36">
        <f t="shared" si="3"/>
        <v>68649</v>
      </c>
      <c r="I62" s="36">
        <v>33660</v>
      </c>
      <c r="J62" s="36">
        <v>34989</v>
      </c>
      <c r="K62" s="1090">
        <v>5852</v>
      </c>
      <c r="L62" s="1090"/>
      <c r="M62" s="83">
        <f t="shared" si="4"/>
        <v>2.99</v>
      </c>
      <c r="N62" s="2"/>
    </row>
    <row r="63" spans="1:14" ht="15.95" customHeight="1">
      <c r="A63" s="12" t="s">
        <v>277</v>
      </c>
      <c r="B63" s="16" t="s">
        <v>110</v>
      </c>
      <c r="C63" s="16" t="s">
        <v>110</v>
      </c>
      <c r="D63" s="7">
        <v>31</v>
      </c>
      <c r="E63" s="14" t="s">
        <v>261</v>
      </c>
      <c r="F63" s="8"/>
      <c r="G63" s="36">
        <v>23166</v>
      </c>
      <c r="H63" s="36">
        <f t="shared" si="3"/>
        <v>68965</v>
      </c>
      <c r="I63" s="36">
        <v>33773</v>
      </c>
      <c r="J63" s="36">
        <v>35192</v>
      </c>
      <c r="K63" s="1090">
        <v>5874</v>
      </c>
      <c r="L63" s="1090"/>
      <c r="M63" s="83">
        <f t="shared" si="4"/>
        <v>2.98</v>
      </c>
      <c r="N63" s="2"/>
    </row>
    <row r="64" spans="1:14" ht="15.95" customHeight="1">
      <c r="A64" s="12" t="s">
        <v>277</v>
      </c>
      <c r="B64" s="16" t="s">
        <v>110</v>
      </c>
      <c r="C64" s="16" t="s">
        <v>98</v>
      </c>
      <c r="D64" s="7">
        <v>1</v>
      </c>
      <c r="E64" s="14" t="s">
        <v>261</v>
      </c>
      <c r="F64" s="8"/>
      <c r="G64" s="36">
        <v>23282</v>
      </c>
      <c r="H64" s="36">
        <f t="shared" si="3"/>
        <v>68825</v>
      </c>
      <c r="I64" s="36">
        <v>33682</v>
      </c>
      <c r="J64" s="36">
        <v>35143</v>
      </c>
      <c r="K64" s="1090">
        <v>5862</v>
      </c>
      <c r="L64" s="1090"/>
      <c r="M64" s="83">
        <f t="shared" si="4"/>
        <v>2.96</v>
      </c>
      <c r="N64" s="2"/>
    </row>
    <row r="65" spans="1:14" ht="15.95" customHeight="1">
      <c r="A65" s="12" t="s">
        <v>277</v>
      </c>
      <c r="B65" s="16" t="s">
        <v>85</v>
      </c>
      <c r="C65" s="16" t="s">
        <v>110</v>
      </c>
      <c r="D65" s="7">
        <v>31</v>
      </c>
      <c r="E65" s="14" t="s">
        <v>261</v>
      </c>
      <c r="F65" s="8"/>
      <c r="G65" s="36">
        <v>23629</v>
      </c>
      <c r="H65" s="36">
        <f t="shared" si="3"/>
        <v>69432</v>
      </c>
      <c r="I65" s="36">
        <v>33983</v>
      </c>
      <c r="J65" s="36">
        <v>35449</v>
      </c>
      <c r="K65" s="1090">
        <v>5864</v>
      </c>
      <c r="L65" s="1090"/>
      <c r="M65" s="83">
        <f t="shared" si="4"/>
        <v>2.94</v>
      </c>
      <c r="N65" s="2"/>
    </row>
    <row r="66" spans="1:14" ht="15.95" customHeight="1">
      <c r="A66" s="12" t="s">
        <v>277</v>
      </c>
      <c r="B66" s="16" t="s">
        <v>85</v>
      </c>
      <c r="C66" s="16" t="s">
        <v>98</v>
      </c>
      <c r="D66" s="7">
        <v>1</v>
      </c>
      <c r="E66" s="14" t="s">
        <v>261</v>
      </c>
      <c r="F66" s="8"/>
      <c r="G66" s="36">
        <v>23747</v>
      </c>
      <c r="H66" s="36">
        <f t="shared" si="3"/>
        <v>69306</v>
      </c>
      <c r="I66" s="36">
        <v>33917</v>
      </c>
      <c r="J66" s="36">
        <v>35389</v>
      </c>
      <c r="K66" s="1090">
        <v>5699</v>
      </c>
      <c r="L66" s="1090"/>
      <c r="M66" s="83">
        <f t="shared" si="4"/>
        <v>2.92</v>
      </c>
      <c r="N66" s="2"/>
    </row>
    <row r="67" spans="1:14" ht="15.95" customHeight="1">
      <c r="A67" s="12" t="s">
        <v>277</v>
      </c>
      <c r="B67" s="16" t="s">
        <v>94</v>
      </c>
      <c r="C67" s="16" t="s">
        <v>110</v>
      </c>
      <c r="D67" s="7">
        <v>31</v>
      </c>
      <c r="E67" s="14" t="s">
        <v>261</v>
      </c>
      <c r="F67" s="8"/>
      <c r="G67" s="36">
        <v>23921</v>
      </c>
      <c r="H67" s="36">
        <f t="shared" si="3"/>
        <v>69537</v>
      </c>
      <c r="I67" s="36">
        <v>33994</v>
      </c>
      <c r="J67" s="36">
        <v>35543</v>
      </c>
      <c r="K67" s="1090">
        <v>5681</v>
      </c>
      <c r="L67" s="1090"/>
      <c r="M67" s="83">
        <f t="shared" si="4"/>
        <v>2.91</v>
      </c>
      <c r="N67" s="2"/>
    </row>
    <row r="68" spans="1:14" ht="15.95" customHeight="1">
      <c r="A68" s="12" t="s">
        <v>277</v>
      </c>
      <c r="B68" s="16" t="s">
        <v>94</v>
      </c>
      <c r="C68" s="16" t="s">
        <v>98</v>
      </c>
      <c r="D68" s="7">
        <v>1</v>
      </c>
      <c r="E68" s="14" t="s">
        <v>261</v>
      </c>
      <c r="F68" s="8"/>
      <c r="G68" s="36">
        <v>23895</v>
      </c>
      <c r="H68" s="36">
        <f t="shared" si="3"/>
        <v>69027</v>
      </c>
      <c r="I68" s="36">
        <v>33752</v>
      </c>
      <c r="J68" s="36">
        <v>35275</v>
      </c>
      <c r="K68" s="1090">
        <v>5639</v>
      </c>
      <c r="L68" s="1090"/>
      <c r="M68" s="83">
        <f t="shared" si="4"/>
        <v>2.89</v>
      </c>
      <c r="N68" s="2"/>
    </row>
    <row r="69" spans="1:14" ht="15.95" customHeight="1">
      <c r="A69" s="12" t="s">
        <v>277</v>
      </c>
      <c r="B69" s="16" t="s">
        <v>96</v>
      </c>
      <c r="C69" s="16" t="s">
        <v>110</v>
      </c>
      <c r="D69" s="7">
        <v>31</v>
      </c>
      <c r="E69" s="14" t="s">
        <v>261</v>
      </c>
      <c r="F69" s="8"/>
      <c r="G69" s="36">
        <v>24234</v>
      </c>
      <c r="H69" s="36">
        <f t="shared" si="3"/>
        <v>69214</v>
      </c>
      <c r="I69" s="36">
        <v>33824</v>
      </c>
      <c r="J69" s="36">
        <v>35390</v>
      </c>
      <c r="K69" s="1090">
        <v>5641</v>
      </c>
      <c r="L69" s="1090"/>
      <c r="M69" s="83">
        <f t="shared" si="4"/>
        <v>2.86</v>
      </c>
      <c r="N69" s="2"/>
    </row>
    <row r="70" spans="1:14" ht="15.95" customHeight="1">
      <c r="A70" s="12" t="s">
        <v>277</v>
      </c>
      <c r="B70" s="16" t="s">
        <v>96</v>
      </c>
      <c r="C70" s="16" t="s">
        <v>98</v>
      </c>
      <c r="D70" s="7">
        <v>1</v>
      </c>
      <c r="E70" s="14" t="s">
        <v>261</v>
      </c>
      <c r="F70" s="8"/>
      <c r="G70" s="36">
        <v>24713</v>
      </c>
      <c r="H70" s="36">
        <f t="shared" si="3"/>
        <v>69728</v>
      </c>
      <c r="I70" s="36">
        <v>34090</v>
      </c>
      <c r="J70" s="36">
        <v>35638</v>
      </c>
      <c r="K70" s="1090">
        <v>5669</v>
      </c>
      <c r="L70" s="1090"/>
      <c r="M70" s="83">
        <f t="shared" si="4"/>
        <v>2.82</v>
      </c>
      <c r="N70" s="2"/>
    </row>
    <row r="71" spans="1:14" ht="15.95" customHeight="1">
      <c r="A71" s="12" t="s">
        <v>277</v>
      </c>
      <c r="B71" s="16" t="s">
        <v>118</v>
      </c>
      <c r="C71" s="16" t="s">
        <v>110</v>
      </c>
      <c r="D71" s="7">
        <v>31</v>
      </c>
      <c r="E71" s="14" t="s">
        <v>261</v>
      </c>
      <c r="F71" s="8"/>
      <c r="G71" s="36">
        <v>25094</v>
      </c>
      <c r="H71" s="36">
        <f t="shared" si="3"/>
        <v>70326</v>
      </c>
      <c r="I71" s="36">
        <v>34384</v>
      </c>
      <c r="J71" s="36">
        <v>35942</v>
      </c>
      <c r="K71" s="1090">
        <v>5718</v>
      </c>
      <c r="L71" s="1090"/>
      <c r="M71" s="86">
        <f t="shared" si="4"/>
        <v>2.8</v>
      </c>
      <c r="N71" s="2"/>
    </row>
    <row r="72" spans="1:14" ht="15.95" customHeight="1">
      <c r="A72" s="12" t="s">
        <v>277</v>
      </c>
      <c r="B72" s="16" t="s">
        <v>118</v>
      </c>
      <c r="C72" s="16" t="s">
        <v>98</v>
      </c>
      <c r="D72" s="7">
        <v>1</v>
      </c>
      <c r="E72" s="14" t="s">
        <v>279</v>
      </c>
      <c r="F72" s="8"/>
      <c r="G72" s="36">
        <v>24027</v>
      </c>
      <c r="H72" s="36">
        <f t="shared" si="3"/>
        <v>68842</v>
      </c>
      <c r="I72" s="36">
        <v>33431</v>
      </c>
      <c r="J72" s="36">
        <v>35411</v>
      </c>
      <c r="K72" s="1090">
        <v>5611</v>
      </c>
      <c r="L72" s="1090"/>
      <c r="M72" s="83">
        <f t="shared" si="4"/>
        <v>2.87</v>
      </c>
      <c r="N72" s="2"/>
    </row>
    <row r="73" spans="1:14" ht="15.95" customHeight="1">
      <c r="A73" s="12" t="s">
        <v>277</v>
      </c>
      <c r="B73" s="16" t="s">
        <v>118</v>
      </c>
      <c r="C73" s="16" t="s">
        <v>98</v>
      </c>
      <c r="D73" s="7">
        <v>1</v>
      </c>
      <c r="E73" s="14" t="s">
        <v>261</v>
      </c>
      <c r="F73" s="8"/>
      <c r="G73" s="36">
        <v>25347</v>
      </c>
      <c r="H73" s="36">
        <f t="shared" si="3"/>
        <v>70530</v>
      </c>
      <c r="I73" s="36">
        <v>34537</v>
      </c>
      <c r="J73" s="36">
        <v>35993</v>
      </c>
      <c r="K73" s="1090">
        <v>5734</v>
      </c>
      <c r="L73" s="1090"/>
      <c r="M73" s="83">
        <f t="shared" si="4"/>
        <v>2.78</v>
      </c>
      <c r="N73" s="2"/>
    </row>
    <row r="74" spans="1:14" ht="15.95" customHeight="1">
      <c r="A74" s="12" t="s">
        <v>277</v>
      </c>
      <c r="B74" s="16" t="s">
        <v>280</v>
      </c>
      <c r="C74" s="16" t="s">
        <v>110</v>
      </c>
      <c r="D74" s="7">
        <v>31</v>
      </c>
      <c r="E74" s="14" t="s">
        <v>261</v>
      </c>
      <c r="F74" s="8"/>
      <c r="G74" s="36">
        <v>25638</v>
      </c>
      <c r="H74" s="36">
        <f t="shared" si="3"/>
        <v>70953</v>
      </c>
      <c r="I74" s="36">
        <v>34781</v>
      </c>
      <c r="J74" s="36">
        <v>36172</v>
      </c>
      <c r="K74" s="1090">
        <v>5769</v>
      </c>
      <c r="L74" s="1090"/>
      <c r="M74" s="83">
        <f t="shared" si="4"/>
        <v>2.77</v>
      </c>
      <c r="N74" s="2"/>
    </row>
    <row r="75" spans="1:14" ht="15.95" customHeight="1">
      <c r="A75" s="12" t="s">
        <v>277</v>
      </c>
      <c r="B75" s="16" t="s">
        <v>280</v>
      </c>
      <c r="C75" s="16" t="s">
        <v>98</v>
      </c>
      <c r="D75" s="7">
        <v>1</v>
      </c>
      <c r="E75" s="14" t="s">
        <v>261</v>
      </c>
      <c r="F75" s="8"/>
      <c r="G75" s="36">
        <v>26212</v>
      </c>
      <c r="H75" s="36">
        <f t="shared" si="3"/>
        <v>71573</v>
      </c>
      <c r="I75" s="36">
        <v>35111</v>
      </c>
      <c r="J75" s="36">
        <v>36462</v>
      </c>
      <c r="K75" s="1090">
        <v>5819</v>
      </c>
      <c r="L75" s="1090"/>
      <c r="M75" s="83">
        <f t="shared" si="4"/>
        <v>2.73</v>
      </c>
      <c r="N75" s="2"/>
    </row>
    <row r="76" spans="1:14" ht="15.95" customHeight="1">
      <c r="A76" s="12" t="s">
        <v>277</v>
      </c>
      <c r="B76" s="16" t="s">
        <v>281</v>
      </c>
      <c r="C76" s="16" t="s">
        <v>110</v>
      </c>
      <c r="D76" s="7">
        <v>31</v>
      </c>
      <c r="E76" s="14" t="s">
        <v>261</v>
      </c>
      <c r="F76" s="8"/>
      <c r="G76" s="36">
        <v>26661</v>
      </c>
      <c r="H76" s="36">
        <f t="shared" si="3"/>
        <v>72669</v>
      </c>
      <c r="I76" s="36">
        <v>35637</v>
      </c>
      <c r="J76" s="36">
        <v>37032</v>
      </c>
      <c r="K76" s="1090">
        <v>5908</v>
      </c>
      <c r="L76" s="1090"/>
      <c r="M76" s="83">
        <f t="shared" si="4"/>
        <v>2.73</v>
      </c>
      <c r="N76" s="2"/>
    </row>
    <row r="77" spans="1:14" ht="15.95" customHeight="1">
      <c r="A77" s="12" t="s">
        <v>277</v>
      </c>
      <c r="B77" s="16" t="s">
        <v>281</v>
      </c>
      <c r="C77" s="16" t="s">
        <v>98</v>
      </c>
      <c r="D77" s="7">
        <v>1</v>
      </c>
      <c r="E77" s="14" t="s">
        <v>261</v>
      </c>
      <c r="F77" s="8"/>
      <c r="G77" s="36">
        <v>26977</v>
      </c>
      <c r="H77" s="36">
        <f t="shared" si="3"/>
        <v>73171</v>
      </c>
      <c r="I77" s="36">
        <v>35877</v>
      </c>
      <c r="J77" s="36">
        <v>37294</v>
      </c>
      <c r="K77" s="1090">
        <v>5949</v>
      </c>
      <c r="L77" s="1090"/>
      <c r="M77" s="83">
        <f t="shared" si="4"/>
        <v>2.71</v>
      </c>
      <c r="N77" s="2"/>
    </row>
    <row r="78" spans="1:14" ht="15.95" customHeight="1">
      <c r="A78" s="12" t="s">
        <v>277</v>
      </c>
      <c r="B78" s="16" t="s">
        <v>282</v>
      </c>
      <c r="C78" s="16" t="s">
        <v>110</v>
      </c>
      <c r="D78" s="7">
        <v>31</v>
      </c>
      <c r="E78" s="14" t="s">
        <v>261</v>
      </c>
      <c r="F78" s="8"/>
      <c r="G78" s="36">
        <v>27080</v>
      </c>
      <c r="H78" s="36">
        <f t="shared" si="3"/>
        <v>73229</v>
      </c>
      <c r="I78" s="36">
        <v>35872</v>
      </c>
      <c r="J78" s="36">
        <v>37357</v>
      </c>
      <c r="K78" s="1090">
        <v>5954</v>
      </c>
      <c r="L78" s="1090"/>
      <c r="M78" s="86">
        <f t="shared" si="4"/>
        <v>2.7</v>
      </c>
      <c r="N78" s="2"/>
    </row>
    <row r="79" spans="1:14" ht="15.95" customHeight="1">
      <c r="A79" s="12" t="s">
        <v>277</v>
      </c>
      <c r="B79" s="16" t="s">
        <v>282</v>
      </c>
      <c r="C79" s="16" t="s">
        <v>98</v>
      </c>
      <c r="D79" s="7">
        <v>1</v>
      </c>
      <c r="E79" s="14" t="s">
        <v>261</v>
      </c>
      <c r="F79" s="8"/>
      <c r="G79" s="36">
        <v>27434</v>
      </c>
      <c r="H79" s="36">
        <f t="shared" si="3"/>
        <v>73777</v>
      </c>
      <c r="I79" s="36">
        <v>36127</v>
      </c>
      <c r="J79" s="36">
        <v>37650</v>
      </c>
      <c r="K79" s="1090">
        <v>5998</v>
      </c>
      <c r="L79" s="1090"/>
      <c r="M79" s="83">
        <f t="shared" si="4"/>
        <v>2.69</v>
      </c>
      <c r="N79" s="2"/>
    </row>
    <row r="80" spans="1:14" ht="15.95" customHeight="1">
      <c r="A80" s="12" t="s">
        <v>277</v>
      </c>
      <c r="B80" s="16" t="s">
        <v>283</v>
      </c>
      <c r="C80" s="16" t="s">
        <v>110</v>
      </c>
      <c r="D80" s="7">
        <v>31</v>
      </c>
      <c r="E80" s="14" t="s">
        <v>261</v>
      </c>
      <c r="F80" s="8"/>
      <c r="G80" s="36">
        <v>27920</v>
      </c>
      <c r="H80" s="36">
        <f t="shared" si="3"/>
        <v>74719</v>
      </c>
      <c r="I80" s="36">
        <v>36493</v>
      </c>
      <c r="J80" s="36">
        <v>38226</v>
      </c>
      <c r="K80" s="1090">
        <v>6075</v>
      </c>
      <c r="L80" s="1090"/>
      <c r="M80" s="83">
        <f t="shared" si="4"/>
        <v>2.68</v>
      </c>
      <c r="N80" s="2"/>
    </row>
    <row r="81" spans="1:14" ht="15.95" customHeight="1">
      <c r="A81" s="12" t="s">
        <v>277</v>
      </c>
      <c r="B81" s="16" t="s">
        <v>283</v>
      </c>
      <c r="C81" s="16" t="s">
        <v>98</v>
      </c>
      <c r="D81" s="7">
        <v>1</v>
      </c>
      <c r="E81" s="14" t="s">
        <v>261</v>
      </c>
      <c r="F81" s="8"/>
      <c r="G81" s="36">
        <v>28619</v>
      </c>
      <c r="H81" s="36">
        <f t="shared" si="3"/>
        <v>76140</v>
      </c>
      <c r="I81" s="36">
        <v>37141</v>
      </c>
      <c r="J81" s="36">
        <v>38999</v>
      </c>
      <c r="K81" s="1090">
        <v>6190</v>
      </c>
      <c r="L81" s="1090"/>
      <c r="M81" s="83">
        <f t="shared" si="4"/>
        <v>2.66</v>
      </c>
      <c r="N81" s="2"/>
    </row>
    <row r="82" spans="1:14" ht="15.95" customHeight="1">
      <c r="A82" s="12" t="s">
        <v>277</v>
      </c>
      <c r="B82" s="16" t="s">
        <v>284</v>
      </c>
      <c r="C82" s="16" t="s">
        <v>110</v>
      </c>
      <c r="D82" s="7">
        <v>31</v>
      </c>
      <c r="E82" s="14" t="s">
        <v>261</v>
      </c>
      <c r="F82" s="8"/>
      <c r="G82" s="36">
        <v>28771</v>
      </c>
      <c r="H82" s="36">
        <f t="shared" si="3"/>
        <v>76224</v>
      </c>
      <c r="I82" s="36">
        <v>37121</v>
      </c>
      <c r="J82" s="36">
        <v>39103</v>
      </c>
      <c r="K82" s="1090">
        <v>6197</v>
      </c>
      <c r="L82" s="1090"/>
      <c r="M82" s="83">
        <f t="shared" si="4"/>
        <v>2.65</v>
      </c>
      <c r="N82" s="2"/>
    </row>
    <row r="83" spans="1:14" ht="15.95" customHeight="1">
      <c r="A83" s="12" t="s">
        <v>277</v>
      </c>
      <c r="B83" s="16" t="s">
        <v>284</v>
      </c>
      <c r="C83" s="16" t="s">
        <v>98</v>
      </c>
      <c r="D83" s="7">
        <v>1</v>
      </c>
      <c r="E83" s="14" t="s">
        <v>285</v>
      </c>
      <c r="F83" s="8"/>
      <c r="G83" s="36">
        <v>27611</v>
      </c>
      <c r="H83" s="36">
        <f t="shared" si="3"/>
        <v>75091</v>
      </c>
      <c r="I83" s="36">
        <v>36234</v>
      </c>
      <c r="J83" s="36">
        <v>38857</v>
      </c>
      <c r="K83" s="1090">
        <v>6120</v>
      </c>
      <c r="L83" s="1090"/>
      <c r="M83" s="83">
        <f t="shared" si="4"/>
        <v>2.72</v>
      </c>
      <c r="N83" s="2"/>
    </row>
    <row r="84" spans="1:14" ht="15.95" customHeight="1">
      <c r="A84" s="12" t="s">
        <v>277</v>
      </c>
      <c r="B84" s="16" t="s">
        <v>284</v>
      </c>
      <c r="C84" s="16" t="s">
        <v>98</v>
      </c>
      <c r="D84" s="7">
        <v>1</v>
      </c>
      <c r="E84" s="14" t="s">
        <v>261</v>
      </c>
      <c r="F84" s="8"/>
      <c r="G84" s="36">
        <v>29106</v>
      </c>
      <c r="H84" s="36">
        <f t="shared" si="3"/>
        <v>76597</v>
      </c>
      <c r="I84" s="36">
        <v>37261</v>
      </c>
      <c r="J84" s="36">
        <v>39336</v>
      </c>
      <c r="K84" s="1090">
        <v>6227</v>
      </c>
      <c r="L84" s="1090"/>
      <c r="M84" s="83">
        <f t="shared" si="4"/>
        <v>2.63</v>
      </c>
      <c r="N84" s="2"/>
    </row>
    <row r="85" spans="1:14" ht="15.95" customHeight="1">
      <c r="A85" s="12" t="s">
        <v>277</v>
      </c>
      <c r="B85" s="16" t="s">
        <v>286</v>
      </c>
      <c r="C85" s="16" t="s">
        <v>110</v>
      </c>
      <c r="D85" s="7">
        <v>31</v>
      </c>
      <c r="E85" s="14" t="s">
        <v>261</v>
      </c>
      <c r="F85" s="8"/>
      <c r="G85" s="36">
        <v>29274</v>
      </c>
      <c r="H85" s="36">
        <f t="shared" si="3"/>
        <v>76764</v>
      </c>
      <c r="I85" s="36">
        <v>37292</v>
      </c>
      <c r="J85" s="36">
        <v>39472</v>
      </c>
      <c r="K85" s="1090">
        <v>6241</v>
      </c>
      <c r="L85" s="1090"/>
      <c r="M85" s="83">
        <f t="shared" si="4"/>
        <v>2.62</v>
      </c>
      <c r="N85" s="2"/>
    </row>
    <row r="86" spans="1:14" ht="15.95" customHeight="1">
      <c r="A86" s="12" t="s">
        <v>277</v>
      </c>
      <c r="B86" s="16" t="s">
        <v>286</v>
      </c>
      <c r="C86" s="16" t="s">
        <v>98</v>
      </c>
      <c r="D86" s="7">
        <v>1</v>
      </c>
      <c r="E86" s="14" t="s">
        <v>261</v>
      </c>
      <c r="F86" s="8"/>
      <c r="G86" s="36">
        <v>29510</v>
      </c>
      <c r="H86" s="36">
        <f t="shared" si="3"/>
        <v>77140</v>
      </c>
      <c r="I86" s="36">
        <v>37467</v>
      </c>
      <c r="J86" s="36">
        <v>39673</v>
      </c>
      <c r="K86" s="1090">
        <v>6261</v>
      </c>
      <c r="L86" s="1090"/>
      <c r="M86" s="83">
        <f t="shared" si="4"/>
        <v>2.61</v>
      </c>
      <c r="N86" s="2"/>
    </row>
    <row r="87" spans="1:14" ht="15.95" customHeight="1">
      <c r="A87" s="12" t="s">
        <v>277</v>
      </c>
      <c r="B87" s="16" t="s">
        <v>287</v>
      </c>
      <c r="C87" s="16" t="s">
        <v>110</v>
      </c>
      <c r="D87" s="7">
        <v>31</v>
      </c>
      <c r="E87" s="14" t="s">
        <v>261</v>
      </c>
      <c r="F87" s="8"/>
      <c r="G87" s="36">
        <v>29818</v>
      </c>
      <c r="H87" s="36">
        <f t="shared" si="3"/>
        <v>77506</v>
      </c>
      <c r="I87" s="36">
        <v>37628</v>
      </c>
      <c r="J87" s="36">
        <v>39878</v>
      </c>
      <c r="K87" s="1090">
        <v>6291</v>
      </c>
      <c r="L87" s="1090"/>
      <c r="M87" s="86">
        <f t="shared" si="4"/>
        <v>2.6</v>
      </c>
      <c r="N87" s="2"/>
    </row>
    <row r="88" spans="1:14" ht="15.95" customHeight="1">
      <c r="A88" s="12" t="s">
        <v>277</v>
      </c>
      <c r="B88" s="16" t="s">
        <v>287</v>
      </c>
      <c r="C88" s="16" t="s">
        <v>98</v>
      </c>
      <c r="D88" s="7">
        <v>1</v>
      </c>
      <c r="E88" s="14" t="s">
        <v>261</v>
      </c>
      <c r="F88" s="8"/>
      <c r="G88" s="36">
        <v>30025</v>
      </c>
      <c r="H88" s="36">
        <f t="shared" si="3"/>
        <v>77710</v>
      </c>
      <c r="I88" s="36">
        <v>37726</v>
      </c>
      <c r="J88" s="36">
        <v>39984</v>
      </c>
      <c r="K88" s="1090">
        <v>6308</v>
      </c>
      <c r="L88" s="1090"/>
      <c r="M88" s="83">
        <f t="shared" si="4"/>
        <v>2.59</v>
      </c>
      <c r="N88" s="2"/>
    </row>
    <row r="89" spans="1:14" ht="15.95" customHeight="1">
      <c r="A89" s="12" t="s">
        <v>277</v>
      </c>
      <c r="B89" s="16" t="s">
        <v>288</v>
      </c>
      <c r="C89" s="16" t="s">
        <v>110</v>
      </c>
      <c r="D89" s="7">
        <v>31</v>
      </c>
      <c r="E89" s="14" t="s">
        <v>261</v>
      </c>
      <c r="F89" s="8"/>
      <c r="G89" s="40">
        <v>30105</v>
      </c>
      <c r="H89" s="40">
        <f t="shared" si="3"/>
        <v>77538</v>
      </c>
      <c r="I89" s="40">
        <v>37623</v>
      </c>
      <c r="J89" s="40">
        <v>39915</v>
      </c>
      <c r="K89" s="1080">
        <v>6294</v>
      </c>
      <c r="L89" s="1080"/>
      <c r="M89" s="87">
        <f t="shared" si="4"/>
        <v>2.58</v>
      </c>
      <c r="N89" s="2"/>
    </row>
    <row r="90" spans="1:14" ht="15.95" customHeight="1">
      <c r="A90" s="12" t="s">
        <v>277</v>
      </c>
      <c r="B90" s="16" t="s">
        <v>288</v>
      </c>
      <c r="C90" s="16" t="s">
        <v>98</v>
      </c>
      <c r="D90" s="7">
        <v>1</v>
      </c>
      <c r="E90" s="14" t="s">
        <v>261</v>
      </c>
      <c r="F90" s="8"/>
      <c r="G90" s="36">
        <v>30321</v>
      </c>
      <c r="H90" s="36">
        <f t="shared" si="3"/>
        <v>77712</v>
      </c>
      <c r="I90" s="36">
        <v>37662</v>
      </c>
      <c r="J90" s="36">
        <v>40050</v>
      </c>
      <c r="K90" s="1090">
        <v>6308</v>
      </c>
      <c r="L90" s="1090"/>
      <c r="M90" s="87">
        <f t="shared" si="4"/>
        <v>2.56</v>
      </c>
      <c r="N90" s="2"/>
    </row>
    <row r="91" spans="1:14" ht="15.95" customHeight="1">
      <c r="A91" s="12" t="s">
        <v>277</v>
      </c>
      <c r="B91" s="16" t="s">
        <v>289</v>
      </c>
      <c r="C91" s="16" t="s">
        <v>110</v>
      </c>
      <c r="D91" s="7">
        <v>31</v>
      </c>
      <c r="E91" s="14" t="s">
        <v>261</v>
      </c>
      <c r="F91" s="8"/>
      <c r="G91" s="40">
        <v>30544</v>
      </c>
      <c r="H91" s="40">
        <f t="shared" si="3"/>
        <v>77902</v>
      </c>
      <c r="I91" s="40">
        <v>37726</v>
      </c>
      <c r="J91" s="40">
        <v>40176</v>
      </c>
      <c r="K91" s="1080">
        <v>6323</v>
      </c>
      <c r="L91" s="1080"/>
      <c r="M91" s="87">
        <f t="shared" si="4"/>
        <v>2.5499999999999998</v>
      </c>
      <c r="N91" s="2"/>
    </row>
    <row r="92" spans="1:14" ht="15.95" customHeight="1">
      <c r="A92" s="12" t="s">
        <v>277</v>
      </c>
      <c r="B92" s="16" t="s">
        <v>290</v>
      </c>
      <c r="C92" s="16" t="s">
        <v>98</v>
      </c>
      <c r="D92" s="7">
        <v>1</v>
      </c>
      <c r="E92" s="14" t="s">
        <v>261</v>
      </c>
      <c r="F92" s="8"/>
      <c r="G92" s="40">
        <v>30777</v>
      </c>
      <c r="H92" s="40">
        <f t="shared" si="3"/>
        <v>78044</v>
      </c>
      <c r="I92" s="40">
        <v>37819</v>
      </c>
      <c r="J92" s="40">
        <v>40225</v>
      </c>
      <c r="K92" s="1080">
        <v>6335</v>
      </c>
      <c r="L92" s="1080"/>
      <c r="M92" s="87">
        <f t="shared" si="4"/>
        <v>2.54</v>
      </c>
      <c r="N92" s="2"/>
    </row>
    <row r="93" spans="1:14" ht="15.95" customHeight="1">
      <c r="A93" s="12" t="s">
        <v>277</v>
      </c>
      <c r="B93" s="16" t="s">
        <v>103</v>
      </c>
      <c r="C93" s="16" t="s">
        <v>110</v>
      </c>
      <c r="D93" s="7">
        <v>31</v>
      </c>
      <c r="E93" s="14" t="s">
        <v>261</v>
      </c>
      <c r="F93" s="8"/>
      <c r="G93" s="40">
        <v>30988</v>
      </c>
      <c r="H93" s="40">
        <f t="shared" si="3"/>
        <v>78057</v>
      </c>
      <c r="I93" s="40">
        <v>37783</v>
      </c>
      <c r="J93" s="40">
        <v>40274</v>
      </c>
      <c r="K93" s="1080">
        <v>6336</v>
      </c>
      <c r="L93" s="1080"/>
      <c r="M93" s="87">
        <f t="shared" si="4"/>
        <v>2.52</v>
      </c>
      <c r="N93" s="2"/>
    </row>
    <row r="94" spans="1:14" ht="15.95" customHeight="1">
      <c r="A94" s="12" t="s">
        <v>277</v>
      </c>
      <c r="B94" s="16" t="s">
        <v>103</v>
      </c>
      <c r="C94" s="16" t="s">
        <v>98</v>
      </c>
      <c r="D94" s="7">
        <v>1</v>
      </c>
      <c r="E94" s="14" t="s">
        <v>291</v>
      </c>
      <c r="F94" s="8"/>
      <c r="G94" s="40">
        <v>29500</v>
      </c>
      <c r="H94" s="40">
        <f t="shared" si="3"/>
        <v>77673</v>
      </c>
      <c r="I94" s="40">
        <v>37376</v>
      </c>
      <c r="J94" s="40">
        <v>40297</v>
      </c>
      <c r="K94" s="1080">
        <v>6213</v>
      </c>
      <c r="L94" s="1080"/>
      <c r="M94" s="87">
        <f t="shared" si="4"/>
        <v>2.63</v>
      </c>
      <c r="N94" s="2"/>
    </row>
    <row r="95" spans="1:14" ht="15.95" customHeight="1">
      <c r="A95" s="12" t="s">
        <v>277</v>
      </c>
      <c r="B95" s="16" t="s">
        <v>103</v>
      </c>
      <c r="C95" s="16" t="s">
        <v>98</v>
      </c>
      <c r="D95" s="7">
        <v>1</v>
      </c>
      <c r="E95" s="14" t="s">
        <v>261</v>
      </c>
      <c r="F95" s="8"/>
      <c r="G95" s="36">
        <v>31231</v>
      </c>
      <c r="H95" s="40">
        <f t="shared" si="3"/>
        <v>78216</v>
      </c>
      <c r="I95" s="36">
        <v>37869</v>
      </c>
      <c r="J95" s="36">
        <v>40347</v>
      </c>
      <c r="K95" s="1080">
        <v>6242</v>
      </c>
      <c r="L95" s="1080"/>
      <c r="M95" s="86">
        <f t="shared" si="4"/>
        <v>2.5</v>
      </c>
      <c r="N95" s="2"/>
    </row>
    <row r="96" spans="1:14" ht="15.95" customHeight="1">
      <c r="A96" s="12" t="s">
        <v>277</v>
      </c>
      <c r="B96" s="16" t="s">
        <v>292</v>
      </c>
      <c r="C96" s="16" t="s">
        <v>110</v>
      </c>
      <c r="D96" s="7">
        <v>31</v>
      </c>
      <c r="E96" s="14" t="s">
        <v>261</v>
      </c>
      <c r="F96" s="8"/>
      <c r="G96" s="40">
        <v>31494</v>
      </c>
      <c r="H96" s="40">
        <f t="shared" si="3"/>
        <v>78130</v>
      </c>
      <c r="I96" s="40">
        <v>37865</v>
      </c>
      <c r="J96" s="40">
        <v>40265</v>
      </c>
      <c r="K96" s="1080">
        <v>6186</v>
      </c>
      <c r="L96" s="1080"/>
      <c r="M96" s="89">
        <f t="shared" si="4"/>
        <v>2.48</v>
      </c>
      <c r="N96" s="2"/>
    </row>
    <row r="97" spans="1:14" ht="15.95" customHeight="1">
      <c r="A97" s="12" t="s">
        <v>277</v>
      </c>
      <c r="B97" s="16" t="s">
        <v>292</v>
      </c>
      <c r="C97" s="16" t="s">
        <v>98</v>
      </c>
      <c r="D97" s="7">
        <v>1</v>
      </c>
      <c r="E97" s="14" t="s">
        <v>261</v>
      </c>
      <c r="F97" s="8"/>
      <c r="G97" s="40">
        <v>31835</v>
      </c>
      <c r="H97" s="40">
        <f t="shared" si="3"/>
        <v>78397</v>
      </c>
      <c r="I97" s="40">
        <v>38005</v>
      </c>
      <c r="J97" s="40">
        <v>40392</v>
      </c>
      <c r="K97" s="1080">
        <v>6207</v>
      </c>
      <c r="L97" s="1080"/>
      <c r="M97" s="89">
        <f t="shared" si="4"/>
        <v>2.46</v>
      </c>
      <c r="N97" s="2"/>
    </row>
    <row r="98" spans="1:14" ht="15.95" customHeight="1">
      <c r="A98" s="12" t="s">
        <v>277</v>
      </c>
      <c r="B98" s="16" t="s">
        <v>109</v>
      </c>
      <c r="C98" s="16" t="s">
        <v>110</v>
      </c>
      <c r="D98" s="7">
        <v>31</v>
      </c>
      <c r="E98" s="14" t="s">
        <v>261</v>
      </c>
      <c r="F98" s="8"/>
      <c r="G98" s="40">
        <v>32003</v>
      </c>
      <c r="H98" s="40">
        <v>78390</v>
      </c>
      <c r="I98" s="40">
        <v>37893</v>
      </c>
      <c r="J98" s="40">
        <v>40497</v>
      </c>
      <c r="K98" s="1080">
        <v>6158</v>
      </c>
      <c r="L98" s="1090"/>
      <c r="M98" s="89">
        <f t="shared" si="4"/>
        <v>2.4500000000000002</v>
      </c>
      <c r="N98" s="2"/>
    </row>
    <row r="99" spans="1:14" ht="15.95" customHeight="1">
      <c r="A99" s="12" t="s">
        <v>277</v>
      </c>
      <c r="B99" s="16" t="s">
        <v>109</v>
      </c>
      <c r="C99" s="16" t="s">
        <v>98</v>
      </c>
      <c r="D99" s="7">
        <v>1</v>
      </c>
      <c r="E99" s="14" t="s">
        <v>261</v>
      </c>
      <c r="F99" s="8"/>
      <c r="G99" s="40">
        <v>32204</v>
      </c>
      <c r="H99" s="40">
        <v>78454</v>
      </c>
      <c r="I99" s="40">
        <v>37948</v>
      </c>
      <c r="J99" s="40">
        <v>40506</v>
      </c>
      <c r="K99" s="1080">
        <v>6163</v>
      </c>
      <c r="L99" s="1080"/>
      <c r="M99" s="89">
        <f t="shared" si="4"/>
        <v>2.44</v>
      </c>
      <c r="N99" s="2"/>
    </row>
    <row r="100" spans="1:14" ht="15.95" customHeight="1">
      <c r="A100" s="12" t="s">
        <v>277</v>
      </c>
      <c r="B100" s="16" t="s">
        <v>115</v>
      </c>
      <c r="C100" s="16" t="s">
        <v>80</v>
      </c>
      <c r="D100" s="7">
        <v>31</v>
      </c>
      <c r="E100" s="14" t="s">
        <v>261</v>
      </c>
      <c r="F100" s="8"/>
      <c r="G100" s="40">
        <v>32368</v>
      </c>
      <c r="H100" s="40">
        <v>78230</v>
      </c>
      <c r="I100" s="40">
        <v>37811</v>
      </c>
      <c r="J100" s="40">
        <v>40419</v>
      </c>
      <c r="K100" s="1080">
        <v>6093</v>
      </c>
      <c r="L100" s="1080"/>
      <c r="M100" s="89">
        <f t="shared" si="4"/>
        <v>2.42</v>
      </c>
      <c r="N100" s="2"/>
    </row>
    <row r="101" spans="1:14" ht="15.95" customHeight="1">
      <c r="A101" s="12" t="s">
        <v>277</v>
      </c>
      <c r="B101" s="16" t="s">
        <v>115</v>
      </c>
      <c r="C101" s="16" t="s">
        <v>98</v>
      </c>
      <c r="D101" s="7">
        <v>1</v>
      </c>
      <c r="E101" s="14" t="s">
        <v>261</v>
      </c>
      <c r="F101" s="8"/>
      <c r="G101" s="40">
        <v>32675</v>
      </c>
      <c r="H101" s="40">
        <v>78300</v>
      </c>
      <c r="I101" s="40">
        <v>37796</v>
      </c>
      <c r="J101" s="40">
        <v>40504</v>
      </c>
      <c r="K101" s="1080">
        <v>6051</v>
      </c>
      <c r="L101" s="1080"/>
      <c r="M101" s="89">
        <f t="shared" si="4"/>
        <v>2.4</v>
      </c>
      <c r="N101" s="2"/>
    </row>
    <row r="102" spans="1:14" ht="15.95" customHeight="1">
      <c r="A102" s="12" t="s">
        <v>277</v>
      </c>
      <c r="B102" s="16" t="s">
        <v>120</v>
      </c>
      <c r="C102" s="16" t="s">
        <v>80</v>
      </c>
      <c r="D102" s="7">
        <v>31</v>
      </c>
      <c r="E102" s="14" t="s">
        <v>261</v>
      </c>
      <c r="F102" s="14"/>
      <c r="G102" s="88">
        <v>32813</v>
      </c>
      <c r="H102" s="40">
        <v>78080</v>
      </c>
      <c r="I102" s="40">
        <v>37673</v>
      </c>
      <c r="J102" s="40">
        <v>40407</v>
      </c>
      <c r="K102" s="1080">
        <v>6034</v>
      </c>
      <c r="L102" s="1080"/>
      <c r="M102" s="89">
        <f t="shared" si="4"/>
        <v>2.38</v>
      </c>
      <c r="N102" s="2"/>
    </row>
    <row r="103" spans="1:14" ht="15.95" customHeight="1">
      <c r="A103" s="615" t="s">
        <v>277</v>
      </c>
      <c r="B103" s="621" t="s">
        <v>120</v>
      </c>
      <c r="C103" s="621" t="s">
        <v>98</v>
      </c>
      <c r="D103" s="620">
        <v>1</v>
      </c>
      <c r="E103" s="250" t="s">
        <v>261</v>
      </c>
      <c r="F103" s="619"/>
      <c r="G103" s="618">
        <v>32849</v>
      </c>
      <c r="H103" s="618">
        <v>77959</v>
      </c>
      <c r="I103" s="618">
        <v>37604</v>
      </c>
      <c r="J103" s="618">
        <v>40355</v>
      </c>
      <c r="K103" s="618"/>
      <c r="L103" s="618">
        <v>6020</v>
      </c>
      <c r="M103" s="623">
        <f t="shared" si="4"/>
        <v>2.37</v>
      </c>
      <c r="N103" s="2"/>
    </row>
    <row r="104" spans="1:14" ht="15.95" customHeight="1">
      <c r="A104" s="760"/>
      <c r="B104" s="16"/>
      <c r="C104" s="16"/>
      <c r="D104" s="763"/>
      <c r="E104" s="766"/>
      <c r="F104" s="766"/>
      <c r="G104" s="764"/>
      <c r="H104" s="764"/>
      <c r="I104" s="764"/>
      <c r="J104" s="764"/>
      <c r="K104" s="764"/>
      <c r="L104" s="764"/>
      <c r="M104" s="89"/>
      <c r="N104" s="2"/>
    </row>
    <row r="105" spans="1:14" ht="15.95" customHeight="1">
      <c r="A105" s="250" t="str">
        <f>A53</f>
        <v>１．年次別人口・世帯数　つづき</v>
      </c>
      <c r="B105" s="794"/>
      <c r="C105" s="795"/>
      <c r="D105" s="250"/>
      <c r="E105" s="250"/>
      <c r="F105" s="250"/>
      <c r="G105" s="765"/>
      <c r="H105" s="765"/>
      <c r="I105" s="765"/>
      <c r="J105" s="765"/>
      <c r="K105" s="765"/>
      <c r="L105" s="765"/>
      <c r="M105" s="250"/>
      <c r="N105" s="2"/>
    </row>
    <row r="106" spans="1:14" ht="15.95" customHeight="1">
      <c r="A106" s="1018" t="s">
        <v>213</v>
      </c>
      <c r="B106" s="1018"/>
      <c r="C106" s="1018"/>
      <c r="D106" s="1018"/>
      <c r="E106" s="1018"/>
      <c r="F106" s="1019"/>
      <c r="G106" s="1082" t="s">
        <v>214</v>
      </c>
      <c r="H106" s="1083" t="s">
        <v>215</v>
      </c>
      <c r="I106" s="1020"/>
      <c r="J106" s="1021"/>
      <c r="K106" s="1082" t="s">
        <v>216</v>
      </c>
      <c r="L106" s="1084"/>
      <c r="M106" s="12" t="s">
        <v>217</v>
      </c>
      <c r="N106" s="2"/>
    </row>
    <row r="107" spans="1:14" ht="15.95" customHeight="1">
      <c r="A107" s="1018"/>
      <c r="B107" s="1018"/>
      <c r="C107" s="1018"/>
      <c r="D107" s="1018"/>
      <c r="E107" s="1018"/>
      <c r="F107" s="1019"/>
      <c r="G107" s="1031"/>
      <c r="H107" s="1085" t="s">
        <v>158</v>
      </c>
      <c r="I107" s="1085" t="s">
        <v>218</v>
      </c>
      <c r="J107" s="1087" t="s">
        <v>219</v>
      </c>
      <c r="K107" s="79" t="s">
        <v>220</v>
      </c>
      <c r="L107" s="8" t="s">
        <v>221</v>
      </c>
      <c r="M107" s="12" t="s">
        <v>222</v>
      </c>
      <c r="N107" s="2"/>
    </row>
    <row r="108" spans="1:14" ht="15.95" customHeight="1">
      <c r="A108" s="1020"/>
      <c r="B108" s="1020"/>
      <c r="C108" s="1020"/>
      <c r="D108" s="1020"/>
      <c r="E108" s="1020"/>
      <c r="F108" s="1021"/>
      <c r="G108" s="1032"/>
      <c r="H108" s="1086"/>
      <c r="I108" s="1086"/>
      <c r="J108" s="1032"/>
      <c r="K108" s="1083" t="s">
        <v>223</v>
      </c>
      <c r="L108" s="1021"/>
      <c r="M108" s="80" t="s">
        <v>224</v>
      </c>
      <c r="N108" s="2"/>
    </row>
    <row r="109" spans="1:14" ht="15.95" customHeight="1">
      <c r="A109" s="760"/>
      <c r="B109" s="760"/>
      <c r="C109" s="760"/>
      <c r="D109" s="760"/>
      <c r="E109" s="760"/>
      <c r="F109" s="761"/>
      <c r="G109" s="81" t="s">
        <v>225</v>
      </c>
      <c r="H109" s="81" t="s">
        <v>226</v>
      </c>
      <c r="I109" s="81" t="s">
        <v>226</v>
      </c>
      <c r="J109" s="81" t="s">
        <v>226</v>
      </c>
      <c r="K109" s="1088" t="s">
        <v>226</v>
      </c>
      <c r="L109" s="1089"/>
      <c r="M109" s="82" t="s">
        <v>226</v>
      </c>
      <c r="N109" s="2"/>
    </row>
    <row r="110" spans="1:14" ht="15.95" customHeight="1">
      <c r="A110" s="12" t="s">
        <v>72</v>
      </c>
      <c r="B110" s="16" t="s">
        <v>293</v>
      </c>
      <c r="C110" s="16" t="s">
        <v>294</v>
      </c>
      <c r="D110" s="7">
        <v>31</v>
      </c>
      <c r="E110" s="14" t="s">
        <v>261</v>
      </c>
      <c r="F110" s="8"/>
      <c r="G110" s="40">
        <v>32867</v>
      </c>
      <c r="H110" s="40">
        <v>77616</v>
      </c>
      <c r="I110" s="40">
        <v>37438</v>
      </c>
      <c r="J110" s="40">
        <v>40178</v>
      </c>
      <c r="K110" s="1080">
        <v>5994</v>
      </c>
      <c r="L110" s="1080"/>
      <c r="M110" s="89">
        <f t="shared" ref="M110:M153" si="5">IF(G110=0,"",ROUND(H110/G110,2))</f>
        <v>2.36</v>
      </c>
      <c r="N110" s="2"/>
    </row>
    <row r="111" spans="1:14" ht="15.95" customHeight="1">
      <c r="A111" s="12" t="s">
        <v>295</v>
      </c>
      <c r="B111" s="16" t="s">
        <v>293</v>
      </c>
      <c r="C111" s="16" t="s">
        <v>296</v>
      </c>
      <c r="D111" s="7">
        <v>1</v>
      </c>
      <c r="E111" s="14" t="s">
        <v>297</v>
      </c>
      <c r="F111" s="8"/>
      <c r="G111" s="40">
        <v>30962</v>
      </c>
      <c r="H111" s="40">
        <v>77548</v>
      </c>
      <c r="I111" s="40">
        <v>36972</v>
      </c>
      <c r="J111" s="40">
        <v>40576</v>
      </c>
      <c r="K111" s="40"/>
      <c r="L111" s="40">
        <v>5848</v>
      </c>
      <c r="M111" s="89">
        <f t="shared" si="5"/>
        <v>2.5</v>
      </c>
      <c r="N111" s="2"/>
    </row>
    <row r="112" spans="1:14" ht="15.95" customHeight="1">
      <c r="A112" s="12" t="s">
        <v>295</v>
      </c>
      <c r="B112" s="16" t="s">
        <v>293</v>
      </c>
      <c r="C112" s="16" t="s">
        <v>296</v>
      </c>
      <c r="D112" s="7">
        <v>1</v>
      </c>
      <c r="E112" s="14" t="s">
        <v>261</v>
      </c>
      <c r="F112" s="8"/>
      <c r="G112" s="40">
        <v>33000</v>
      </c>
      <c r="H112" s="40">
        <v>77675</v>
      </c>
      <c r="I112" s="40">
        <v>37430</v>
      </c>
      <c r="J112" s="40">
        <v>40245</v>
      </c>
      <c r="K112" s="40"/>
      <c r="L112" s="40">
        <v>5858</v>
      </c>
      <c r="M112" s="89">
        <f t="shared" si="5"/>
        <v>2.35</v>
      </c>
      <c r="N112" s="2"/>
    </row>
    <row r="113" spans="1:14" ht="15.95" customHeight="1">
      <c r="A113" s="12" t="s">
        <v>295</v>
      </c>
      <c r="B113" s="16" t="s">
        <v>298</v>
      </c>
      <c r="C113" s="16" t="s">
        <v>294</v>
      </c>
      <c r="D113" s="7">
        <v>31</v>
      </c>
      <c r="E113" s="14" t="s">
        <v>261</v>
      </c>
      <c r="F113" s="8"/>
      <c r="G113" s="40">
        <v>33006</v>
      </c>
      <c r="H113" s="40">
        <v>77397</v>
      </c>
      <c r="I113" s="40">
        <v>37294</v>
      </c>
      <c r="J113" s="40">
        <v>40103</v>
      </c>
      <c r="K113" s="1080">
        <v>5837</v>
      </c>
      <c r="L113" s="1080"/>
      <c r="M113" s="89">
        <f t="shared" si="5"/>
        <v>2.34</v>
      </c>
      <c r="N113" s="2"/>
    </row>
    <row r="114" spans="1:14" ht="15.95" customHeight="1">
      <c r="A114" s="12" t="s">
        <v>295</v>
      </c>
      <c r="B114" s="16" t="s">
        <v>298</v>
      </c>
      <c r="C114" s="16" t="s">
        <v>296</v>
      </c>
      <c r="D114" s="7">
        <v>1</v>
      </c>
      <c r="E114" s="14" t="s">
        <v>261</v>
      </c>
      <c r="F114" s="8"/>
      <c r="G114" s="40">
        <v>33121</v>
      </c>
      <c r="H114" s="40">
        <v>77389</v>
      </c>
      <c r="I114" s="40">
        <v>37213</v>
      </c>
      <c r="J114" s="40">
        <v>40176</v>
      </c>
      <c r="K114" s="40"/>
      <c r="L114" s="40">
        <v>5836</v>
      </c>
      <c r="M114" s="89">
        <f t="shared" si="5"/>
        <v>2.34</v>
      </c>
      <c r="N114" s="2"/>
    </row>
    <row r="115" spans="1:14" ht="15.95" customHeight="1">
      <c r="A115" s="12" t="s">
        <v>299</v>
      </c>
      <c r="B115" s="16" t="s">
        <v>126</v>
      </c>
      <c r="C115" s="16" t="s">
        <v>110</v>
      </c>
      <c r="D115" s="7">
        <v>31</v>
      </c>
      <c r="E115" s="14" t="s">
        <v>261</v>
      </c>
      <c r="F115" s="8"/>
      <c r="G115" s="40">
        <v>33279</v>
      </c>
      <c r="H115" s="40">
        <v>77294</v>
      </c>
      <c r="I115" s="40">
        <v>37167</v>
      </c>
      <c r="J115" s="40">
        <v>40127</v>
      </c>
      <c r="K115" s="1080">
        <v>5825</v>
      </c>
      <c r="L115" s="1080"/>
      <c r="M115" s="89">
        <f t="shared" si="5"/>
        <v>2.3199999999999998</v>
      </c>
      <c r="N115" s="2"/>
    </row>
    <row r="116" spans="1:14" ht="15.95" customHeight="1">
      <c r="A116" s="12" t="s">
        <v>299</v>
      </c>
      <c r="B116" s="16" t="s">
        <v>300</v>
      </c>
      <c r="C116" s="16" t="s">
        <v>296</v>
      </c>
      <c r="D116" s="7">
        <v>1</v>
      </c>
      <c r="E116" s="14" t="s">
        <v>261</v>
      </c>
      <c r="F116" s="8"/>
      <c r="G116" s="40">
        <v>33239</v>
      </c>
      <c r="H116" s="40">
        <v>77229</v>
      </c>
      <c r="I116" s="40">
        <v>37130</v>
      </c>
      <c r="J116" s="40">
        <v>40099</v>
      </c>
      <c r="K116" s="1080">
        <v>5781</v>
      </c>
      <c r="L116" s="1080"/>
      <c r="M116" s="89">
        <f t="shared" si="5"/>
        <v>2.3199999999999998</v>
      </c>
      <c r="N116" s="2"/>
    </row>
    <row r="117" spans="1:14" ht="15.95" customHeight="1">
      <c r="A117" s="12" t="s">
        <v>295</v>
      </c>
      <c r="B117" s="16" t="s">
        <v>301</v>
      </c>
      <c r="C117" s="16" t="s">
        <v>294</v>
      </c>
      <c r="D117" s="7">
        <v>31</v>
      </c>
      <c r="E117" s="14" t="s">
        <v>261</v>
      </c>
      <c r="F117" s="8"/>
      <c r="G117" s="88">
        <v>33186</v>
      </c>
      <c r="H117" s="40">
        <v>76729</v>
      </c>
      <c r="I117" s="40">
        <v>36851</v>
      </c>
      <c r="J117" s="40">
        <v>39878</v>
      </c>
      <c r="K117" s="1080">
        <v>5743</v>
      </c>
      <c r="L117" s="1080"/>
      <c r="M117" s="89">
        <f t="shared" si="5"/>
        <v>2.31</v>
      </c>
      <c r="N117" s="2"/>
    </row>
    <row r="118" spans="1:14" ht="15.95" customHeight="1">
      <c r="A118" s="12" t="s">
        <v>299</v>
      </c>
      <c r="B118" s="16" t="s">
        <v>301</v>
      </c>
      <c r="C118" s="16" t="s">
        <v>296</v>
      </c>
      <c r="D118" s="7">
        <v>1</v>
      </c>
      <c r="E118" s="14" t="s">
        <v>261</v>
      </c>
      <c r="F118" s="8"/>
      <c r="G118" s="40">
        <v>33331</v>
      </c>
      <c r="H118" s="40">
        <v>76637</v>
      </c>
      <c r="I118" s="40">
        <v>36786</v>
      </c>
      <c r="J118" s="40">
        <v>39851</v>
      </c>
      <c r="K118" s="1080">
        <v>5736</v>
      </c>
      <c r="L118" s="1080"/>
      <c r="M118" s="89">
        <f t="shared" si="5"/>
        <v>2.2999999999999998</v>
      </c>
      <c r="N118" s="2"/>
    </row>
    <row r="119" spans="1:14" ht="15.95" customHeight="1">
      <c r="A119" s="12" t="s">
        <v>295</v>
      </c>
      <c r="B119" s="16" t="s">
        <v>302</v>
      </c>
      <c r="C119" s="16" t="s">
        <v>294</v>
      </c>
      <c r="D119" s="7">
        <v>31</v>
      </c>
      <c r="E119" s="14" t="s">
        <v>261</v>
      </c>
      <c r="F119" s="8"/>
      <c r="G119" s="40">
        <v>33359</v>
      </c>
      <c r="H119" s="40">
        <v>76288</v>
      </c>
      <c r="I119" s="40">
        <v>36580</v>
      </c>
      <c r="J119" s="40">
        <v>39708</v>
      </c>
      <c r="K119" s="1080">
        <v>5710</v>
      </c>
      <c r="L119" s="1080"/>
      <c r="M119" s="89">
        <f t="shared" si="5"/>
        <v>2.29</v>
      </c>
      <c r="N119" s="2"/>
    </row>
    <row r="120" spans="1:14" ht="15.95" customHeight="1">
      <c r="A120" s="12" t="s">
        <v>299</v>
      </c>
      <c r="B120" s="16" t="s">
        <v>302</v>
      </c>
      <c r="C120" s="16" t="s">
        <v>296</v>
      </c>
      <c r="D120" s="7">
        <v>1</v>
      </c>
      <c r="E120" s="14" t="s">
        <v>261</v>
      </c>
      <c r="F120" s="8"/>
      <c r="G120" s="40">
        <v>33465</v>
      </c>
      <c r="H120" s="40">
        <v>76264</v>
      </c>
      <c r="I120" s="40">
        <v>36573</v>
      </c>
      <c r="J120" s="40">
        <v>39691</v>
      </c>
      <c r="K120" s="1080">
        <v>5687</v>
      </c>
      <c r="L120" s="1080"/>
      <c r="M120" s="89">
        <f t="shared" si="5"/>
        <v>2.2799999999999998</v>
      </c>
    </row>
    <row r="121" spans="1:14" ht="15.95" customHeight="1">
      <c r="A121" s="12" t="s">
        <v>295</v>
      </c>
      <c r="B121" s="16" t="s">
        <v>303</v>
      </c>
      <c r="C121" s="16" t="s">
        <v>294</v>
      </c>
      <c r="D121" s="7">
        <v>31</v>
      </c>
      <c r="E121" s="14" t="s">
        <v>261</v>
      </c>
      <c r="F121" s="8"/>
      <c r="G121" s="40">
        <v>33519</v>
      </c>
      <c r="H121" s="40">
        <v>75947</v>
      </c>
      <c r="I121" s="40">
        <v>36462</v>
      </c>
      <c r="J121" s="40">
        <v>39485</v>
      </c>
      <c r="K121" s="1080">
        <v>5663</v>
      </c>
      <c r="L121" s="1080"/>
      <c r="M121" s="89">
        <f t="shared" si="5"/>
        <v>2.27</v>
      </c>
    </row>
    <row r="122" spans="1:14" ht="15.95" customHeight="1">
      <c r="A122" s="12" t="s">
        <v>295</v>
      </c>
      <c r="B122" s="16" t="s">
        <v>303</v>
      </c>
      <c r="C122" s="16" t="s">
        <v>296</v>
      </c>
      <c r="D122" s="7">
        <v>1</v>
      </c>
      <c r="E122" s="14" t="s">
        <v>304</v>
      </c>
      <c r="F122" s="8"/>
      <c r="G122" s="40">
        <v>31090</v>
      </c>
      <c r="H122" s="40">
        <v>75897</v>
      </c>
      <c r="I122" s="40">
        <v>36207</v>
      </c>
      <c r="J122" s="40">
        <v>39690</v>
      </c>
      <c r="K122" s="40"/>
      <c r="L122" s="40">
        <v>5660</v>
      </c>
      <c r="M122" s="89">
        <f t="shared" si="5"/>
        <v>2.44</v>
      </c>
      <c r="N122" s="2"/>
    </row>
    <row r="123" spans="1:14" ht="15.95" customHeight="1">
      <c r="A123" s="12" t="s">
        <v>295</v>
      </c>
      <c r="B123" s="16" t="s">
        <v>303</v>
      </c>
      <c r="C123" s="16" t="s">
        <v>296</v>
      </c>
      <c r="D123" s="7">
        <v>1</v>
      </c>
      <c r="E123" s="14" t="s">
        <v>261</v>
      </c>
      <c r="F123" s="8"/>
      <c r="G123" s="40">
        <v>33651</v>
      </c>
      <c r="H123" s="40">
        <v>75970</v>
      </c>
      <c r="I123" s="40">
        <v>36467</v>
      </c>
      <c r="J123" s="40">
        <v>39503</v>
      </c>
      <c r="K123" s="40"/>
      <c r="L123" s="40">
        <v>5665</v>
      </c>
      <c r="M123" s="89">
        <f t="shared" si="5"/>
        <v>2.2599999999999998</v>
      </c>
      <c r="N123" s="14"/>
    </row>
    <row r="124" spans="1:14" ht="15.95" customHeight="1">
      <c r="A124" s="12" t="s">
        <v>295</v>
      </c>
      <c r="B124" s="16" t="s">
        <v>305</v>
      </c>
      <c r="C124" s="16" t="s">
        <v>294</v>
      </c>
      <c r="D124" s="7">
        <v>31</v>
      </c>
      <c r="E124" s="14" t="s">
        <v>261</v>
      </c>
      <c r="F124" s="8"/>
      <c r="G124" s="40">
        <v>33608</v>
      </c>
      <c r="H124" s="40">
        <v>75739</v>
      </c>
      <c r="I124" s="40">
        <v>36349</v>
      </c>
      <c r="J124" s="40">
        <v>39390</v>
      </c>
      <c r="K124" s="1080">
        <v>5648</v>
      </c>
      <c r="L124" s="1080"/>
      <c r="M124" s="89">
        <f t="shared" si="5"/>
        <v>2.25</v>
      </c>
      <c r="N124" s="2"/>
    </row>
    <row r="125" spans="1:14" ht="15.95" customHeight="1">
      <c r="A125" s="12" t="s">
        <v>299</v>
      </c>
      <c r="B125" s="16" t="s">
        <v>305</v>
      </c>
      <c r="C125" s="16" t="s">
        <v>296</v>
      </c>
      <c r="D125" s="7">
        <v>1</v>
      </c>
      <c r="E125" s="14" t="s">
        <v>261</v>
      </c>
      <c r="F125" s="8"/>
      <c r="G125" s="40">
        <v>33775</v>
      </c>
      <c r="H125" s="40">
        <v>75624</v>
      </c>
      <c r="I125" s="40">
        <v>36297</v>
      </c>
      <c r="J125" s="40">
        <v>39327</v>
      </c>
      <c r="K125" s="1080">
        <v>5631</v>
      </c>
      <c r="L125" s="1080"/>
      <c r="M125" s="89">
        <f t="shared" si="5"/>
        <v>2.2400000000000002</v>
      </c>
    </row>
    <row r="126" spans="1:14" ht="15.95" customHeight="1">
      <c r="A126" s="12" t="s">
        <v>295</v>
      </c>
      <c r="B126" s="16" t="s">
        <v>306</v>
      </c>
      <c r="C126" s="16" t="s">
        <v>294</v>
      </c>
      <c r="D126" s="7">
        <v>31</v>
      </c>
      <c r="E126" s="14" t="s">
        <v>261</v>
      </c>
      <c r="F126" s="8"/>
      <c r="G126" s="40">
        <v>33784</v>
      </c>
      <c r="H126" s="40">
        <v>75289</v>
      </c>
      <c r="I126" s="40">
        <v>36085</v>
      </c>
      <c r="J126" s="40">
        <v>39204</v>
      </c>
      <c r="K126" s="1080">
        <v>5606</v>
      </c>
      <c r="L126" s="1080"/>
      <c r="M126" s="89">
        <f t="shared" si="5"/>
        <v>2.23</v>
      </c>
      <c r="N126" s="2"/>
    </row>
    <row r="127" spans="1:14" ht="15.95" customHeight="1">
      <c r="A127" s="12" t="s">
        <v>299</v>
      </c>
      <c r="B127" s="16" t="s">
        <v>306</v>
      </c>
      <c r="C127" s="16" t="s">
        <v>296</v>
      </c>
      <c r="D127" s="7">
        <v>1</v>
      </c>
      <c r="E127" s="14" t="s">
        <v>261</v>
      </c>
      <c r="F127" s="8"/>
      <c r="G127" s="40">
        <v>33925</v>
      </c>
      <c r="H127" s="40">
        <v>75273</v>
      </c>
      <c r="I127" s="40">
        <v>36097</v>
      </c>
      <c r="J127" s="40">
        <v>39176</v>
      </c>
      <c r="K127" s="1080">
        <v>5605</v>
      </c>
      <c r="L127" s="1080"/>
      <c r="M127" s="89">
        <f t="shared" si="5"/>
        <v>2.2200000000000002</v>
      </c>
    </row>
    <row r="128" spans="1:14" ht="15.95" customHeight="1">
      <c r="A128" s="12" t="s">
        <v>295</v>
      </c>
      <c r="B128" s="16" t="s">
        <v>307</v>
      </c>
      <c r="C128" s="16" t="s">
        <v>294</v>
      </c>
      <c r="D128" s="7">
        <v>31</v>
      </c>
      <c r="E128" s="14" t="s">
        <v>261</v>
      </c>
      <c r="F128" s="8"/>
      <c r="G128" s="40">
        <v>33987</v>
      </c>
      <c r="H128" s="40">
        <v>75191</v>
      </c>
      <c r="I128" s="40">
        <v>36050</v>
      </c>
      <c r="J128" s="40">
        <v>39141</v>
      </c>
      <c r="K128" s="1080">
        <v>5574</v>
      </c>
      <c r="L128" s="1080"/>
      <c r="M128" s="89">
        <f t="shared" si="5"/>
        <v>2.21</v>
      </c>
      <c r="N128" s="2"/>
    </row>
    <row r="129" spans="1:14" ht="15.95" customHeight="1">
      <c r="A129" s="12" t="s">
        <v>299</v>
      </c>
      <c r="B129" s="16" t="s">
        <v>307</v>
      </c>
      <c r="C129" s="16" t="s">
        <v>296</v>
      </c>
      <c r="D129" s="7">
        <v>1</v>
      </c>
      <c r="E129" s="14" t="s">
        <v>261</v>
      </c>
      <c r="F129" s="8"/>
      <c r="G129" s="40">
        <v>34165</v>
      </c>
      <c r="H129" s="40">
        <v>74953</v>
      </c>
      <c r="I129" s="40">
        <v>35849</v>
      </c>
      <c r="J129" s="40">
        <v>39104</v>
      </c>
      <c r="K129" s="1080">
        <v>5556</v>
      </c>
      <c r="L129" s="1080"/>
      <c r="M129" s="89">
        <f t="shared" si="5"/>
        <v>2.19</v>
      </c>
    </row>
    <row r="130" spans="1:14" ht="15.95" customHeight="1">
      <c r="A130" s="12" t="s">
        <v>295</v>
      </c>
      <c r="B130" s="16" t="s">
        <v>308</v>
      </c>
      <c r="C130" s="16" t="s">
        <v>294</v>
      </c>
      <c r="D130" s="7">
        <v>31</v>
      </c>
      <c r="E130" s="14" t="s">
        <v>261</v>
      </c>
      <c r="F130" s="8"/>
      <c r="G130" s="40">
        <v>34284</v>
      </c>
      <c r="H130" s="40">
        <v>74659</v>
      </c>
      <c r="I130" s="40">
        <v>35641</v>
      </c>
      <c r="J130" s="40">
        <v>39018</v>
      </c>
      <c r="K130" s="1080">
        <v>5506</v>
      </c>
      <c r="L130" s="1080"/>
      <c r="M130" s="89">
        <f t="shared" si="5"/>
        <v>2.1800000000000002</v>
      </c>
      <c r="N130" s="2"/>
    </row>
    <row r="131" spans="1:14" ht="15.95" customHeight="1">
      <c r="A131" s="12" t="s">
        <v>1895</v>
      </c>
      <c r="B131" s="15" t="s">
        <v>73</v>
      </c>
      <c r="C131" s="16" t="s">
        <v>98</v>
      </c>
      <c r="D131" s="7">
        <v>1</v>
      </c>
      <c r="E131" s="14" t="s">
        <v>261</v>
      </c>
      <c r="F131" s="8"/>
      <c r="G131" s="40">
        <v>34490</v>
      </c>
      <c r="H131" s="40">
        <v>74639</v>
      </c>
      <c r="I131" s="40">
        <v>35607</v>
      </c>
      <c r="J131" s="40">
        <v>39032</v>
      </c>
      <c r="K131" s="1080">
        <v>5504</v>
      </c>
      <c r="L131" s="1080"/>
      <c r="M131" s="89">
        <f t="shared" si="5"/>
        <v>2.16</v>
      </c>
    </row>
    <row r="132" spans="1:14" ht="15.95" customHeight="1">
      <c r="A132" s="12" t="s">
        <v>277</v>
      </c>
      <c r="B132" s="16" t="s">
        <v>74</v>
      </c>
      <c r="C132" s="16" t="s">
        <v>80</v>
      </c>
      <c r="D132" s="7">
        <v>31</v>
      </c>
      <c r="E132" s="14" t="s">
        <v>261</v>
      </c>
      <c r="F132" s="8"/>
      <c r="G132" s="40">
        <v>34600</v>
      </c>
      <c r="H132" s="40">
        <v>74421</v>
      </c>
      <c r="I132" s="40">
        <v>35510</v>
      </c>
      <c r="J132" s="40">
        <v>38911</v>
      </c>
      <c r="K132" s="1080">
        <v>5464</v>
      </c>
      <c r="L132" s="1080"/>
      <c r="M132" s="89">
        <f t="shared" si="5"/>
        <v>2.15</v>
      </c>
      <c r="N132" s="2"/>
    </row>
    <row r="133" spans="1:14" ht="15.95" customHeight="1">
      <c r="A133" s="12" t="s">
        <v>277</v>
      </c>
      <c r="B133" s="16" t="s">
        <v>74</v>
      </c>
      <c r="C133" s="16" t="s">
        <v>98</v>
      </c>
      <c r="D133" s="7">
        <v>1</v>
      </c>
      <c r="E133" s="1094" t="s">
        <v>1972</v>
      </c>
      <c r="F133" s="1095"/>
      <c r="G133" s="40">
        <v>32516</v>
      </c>
      <c r="H133" s="40">
        <v>74412</v>
      </c>
      <c r="I133" s="40">
        <v>35224</v>
      </c>
      <c r="J133" s="40">
        <v>39188</v>
      </c>
      <c r="K133" s="40"/>
      <c r="L133" s="40">
        <v>5443</v>
      </c>
      <c r="M133" s="89">
        <f t="shared" si="5"/>
        <v>2.29</v>
      </c>
      <c r="N133" s="2"/>
    </row>
    <row r="134" spans="1:14" ht="15.95" customHeight="1">
      <c r="A134" s="12" t="s">
        <v>299</v>
      </c>
      <c r="B134" s="16" t="s">
        <v>74</v>
      </c>
      <c r="C134" s="16" t="s">
        <v>98</v>
      </c>
      <c r="D134" s="7">
        <v>1</v>
      </c>
      <c r="E134" s="14" t="s">
        <v>261</v>
      </c>
      <c r="F134" s="8"/>
      <c r="G134" s="40">
        <v>34802</v>
      </c>
      <c r="H134" s="40">
        <v>74409</v>
      </c>
      <c r="I134" s="40">
        <v>35482</v>
      </c>
      <c r="J134" s="40">
        <v>38927</v>
      </c>
      <c r="K134" s="1080">
        <v>5443</v>
      </c>
      <c r="L134" s="1080"/>
      <c r="M134" s="89">
        <f t="shared" si="5"/>
        <v>2.14</v>
      </c>
    </row>
    <row r="135" spans="1:14" ht="15.95" customHeight="1">
      <c r="A135" s="12" t="s">
        <v>277</v>
      </c>
      <c r="B135" s="16" t="s">
        <v>80</v>
      </c>
      <c r="C135" s="16" t="s">
        <v>80</v>
      </c>
      <c r="D135" s="7">
        <v>31</v>
      </c>
      <c r="E135" s="14" t="s">
        <v>261</v>
      </c>
      <c r="F135" s="8"/>
      <c r="G135" s="40">
        <v>34899</v>
      </c>
      <c r="H135" s="40">
        <v>74095</v>
      </c>
      <c r="I135" s="40">
        <v>35359</v>
      </c>
      <c r="J135" s="40">
        <v>38736</v>
      </c>
      <c r="K135" s="1080">
        <v>5420</v>
      </c>
      <c r="L135" s="1080"/>
      <c r="M135" s="89">
        <f t="shared" si="5"/>
        <v>2.12</v>
      </c>
      <c r="N135" s="2"/>
    </row>
    <row r="136" spans="1:14" ht="15.95" customHeight="1">
      <c r="A136" s="12" t="s">
        <v>299</v>
      </c>
      <c r="B136" s="16" t="s">
        <v>80</v>
      </c>
      <c r="C136" s="16" t="s">
        <v>98</v>
      </c>
      <c r="D136" s="7">
        <v>1</v>
      </c>
      <c r="E136" s="14" t="s">
        <v>261</v>
      </c>
      <c r="F136" s="8"/>
      <c r="G136" s="40">
        <v>34967</v>
      </c>
      <c r="H136" s="40">
        <v>73958</v>
      </c>
      <c r="I136" s="40">
        <v>35329</v>
      </c>
      <c r="J136" s="40">
        <v>38629</v>
      </c>
      <c r="K136" s="1080">
        <v>5410</v>
      </c>
      <c r="L136" s="1080"/>
      <c r="M136" s="89">
        <f t="shared" si="5"/>
        <v>2.12</v>
      </c>
    </row>
    <row r="137" spans="1:14" ht="15.95" customHeight="1">
      <c r="A137" s="12" t="s">
        <v>277</v>
      </c>
      <c r="B137" s="16" t="s">
        <v>104</v>
      </c>
      <c r="C137" s="16" t="s">
        <v>80</v>
      </c>
      <c r="D137" s="7">
        <v>31</v>
      </c>
      <c r="E137" s="14" t="s">
        <v>261</v>
      </c>
      <c r="F137" s="8"/>
      <c r="G137" s="40"/>
      <c r="H137" s="40"/>
      <c r="I137" s="40"/>
      <c r="J137" s="40"/>
      <c r="K137" s="1080"/>
      <c r="L137" s="1080"/>
      <c r="M137" s="89" t="str">
        <f t="shared" si="5"/>
        <v/>
      </c>
      <c r="N137" s="2"/>
    </row>
    <row r="138" spans="1:14" ht="15.95" customHeight="1">
      <c r="A138" s="12" t="s">
        <v>299</v>
      </c>
      <c r="B138" s="16" t="s">
        <v>104</v>
      </c>
      <c r="C138" s="16" t="s">
        <v>98</v>
      </c>
      <c r="D138" s="7">
        <v>1</v>
      </c>
      <c r="E138" s="14" t="s">
        <v>261</v>
      </c>
      <c r="F138" s="8"/>
      <c r="G138" s="40"/>
      <c r="H138" s="40"/>
      <c r="I138" s="40"/>
      <c r="J138" s="40"/>
      <c r="K138" s="1080"/>
      <c r="L138" s="1080"/>
      <c r="M138" s="89" t="str">
        <f t="shared" si="5"/>
        <v/>
      </c>
    </row>
    <row r="139" spans="1:14" ht="15.95" customHeight="1">
      <c r="A139" s="12" t="s">
        <v>277</v>
      </c>
      <c r="B139" s="16" t="s">
        <v>86</v>
      </c>
      <c r="C139" s="16" t="s">
        <v>80</v>
      </c>
      <c r="D139" s="7">
        <v>31</v>
      </c>
      <c r="E139" s="14" t="s">
        <v>261</v>
      </c>
      <c r="F139" s="8"/>
      <c r="G139" s="40"/>
      <c r="H139" s="40"/>
      <c r="I139" s="40"/>
      <c r="J139" s="40"/>
      <c r="K139" s="1080"/>
      <c r="L139" s="1080"/>
      <c r="M139" s="89" t="str">
        <f t="shared" si="5"/>
        <v/>
      </c>
      <c r="N139" s="2"/>
    </row>
    <row r="140" spans="1:14" ht="15.95" customHeight="1">
      <c r="A140" s="12" t="s">
        <v>299</v>
      </c>
      <c r="B140" s="16" t="s">
        <v>86</v>
      </c>
      <c r="C140" s="16" t="s">
        <v>98</v>
      </c>
      <c r="D140" s="7">
        <v>1</v>
      </c>
      <c r="E140" s="14" t="s">
        <v>261</v>
      </c>
      <c r="F140" s="8"/>
      <c r="G140" s="40"/>
      <c r="H140" s="40"/>
      <c r="I140" s="40"/>
      <c r="J140" s="40"/>
      <c r="K140" s="1080"/>
      <c r="L140" s="1080"/>
      <c r="M140" s="89" t="str">
        <f t="shared" si="5"/>
        <v/>
      </c>
    </row>
    <row r="141" spans="1:14" ht="15.95" customHeight="1">
      <c r="A141" s="12" t="s">
        <v>277</v>
      </c>
      <c r="B141" s="16" t="s">
        <v>309</v>
      </c>
      <c r="C141" s="16" t="s">
        <v>80</v>
      </c>
      <c r="D141" s="7">
        <v>31</v>
      </c>
      <c r="E141" s="14" t="s">
        <v>261</v>
      </c>
      <c r="F141" s="8"/>
      <c r="G141" s="40"/>
      <c r="H141" s="40"/>
      <c r="I141" s="40"/>
      <c r="J141" s="40"/>
      <c r="K141" s="1080"/>
      <c r="L141" s="1080"/>
      <c r="M141" s="89" t="str">
        <f t="shared" si="5"/>
        <v/>
      </c>
      <c r="N141" s="2"/>
    </row>
    <row r="142" spans="1:14" ht="15.95" customHeight="1">
      <c r="A142" s="12" t="s">
        <v>299</v>
      </c>
      <c r="B142" s="16" t="s">
        <v>309</v>
      </c>
      <c r="C142" s="16" t="s">
        <v>98</v>
      </c>
      <c r="D142" s="7">
        <v>1</v>
      </c>
      <c r="E142" s="14" t="s">
        <v>261</v>
      </c>
      <c r="F142" s="8"/>
      <c r="G142" s="40"/>
      <c r="H142" s="40"/>
      <c r="I142" s="40"/>
      <c r="J142" s="40"/>
      <c r="K142" s="1080"/>
      <c r="L142" s="1080"/>
      <c r="M142" s="89" t="str">
        <f t="shared" si="5"/>
        <v/>
      </c>
    </row>
    <row r="143" spans="1:14" ht="15.95" customHeight="1">
      <c r="A143" s="12" t="s">
        <v>277</v>
      </c>
      <c r="B143" s="16" t="s">
        <v>76</v>
      </c>
      <c r="C143" s="16" t="s">
        <v>80</v>
      </c>
      <c r="D143" s="7">
        <v>31</v>
      </c>
      <c r="E143" s="14" t="s">
        <v>261</v>
      </c>
      <c r="F143" s="8"/>
      <c r="G143" s="40"/>
      <c r="H143" s="40"/>
      <c r="I143" s="40"/>
      <c r="J143" s="40"/>
      <c r="K143" s="1080"/>
      <c r="L143" s="1080"/>
      <c r="M143" s="89" t="str">
        <f t="shared" si="5"/>
        <v/>
      </c>
      <c r="N143" s="2"/>
    </row>
    <row r="144" spans="1:14" ht="15.95" customHeight="1">
      <c r="A144" s="12" t="s">
        <v>277</v>
      </c>
      <c r="B144" s="16" t="s">
        <v>76</v>
      </c>
      <c r="C144" s="16" t="s">
        <v>98</v>
      </c>
      <c r="D144" s="7">
        <v>1</v>
      </c>
      <c r="E144" s="14" t="s">
        <v>310</v>
      </c>
      <c r="F144" s="8"/>
      <c r="G144" s="40"/>
      <c r="H144" s="40"/>
      <c r="I144" s="40"/>
      <c r="J144" s="40"/>
      <c r="K144" s="40"/>
      <c r="L144" s="40"/>
      <c r="M144" s="89" t="str">
        <f t="shared" si="5"/>
        <v/>
      </c>
      <c r="N144" s="2"/>
    </row>
    <row r="145" spans="1:14" ht="15.95" customHeight="1">
      <c r="A145" s="12" t="s">
        <v>299</v>
      </c>
      <c r="B145" s="16" t="s">
        <v>76</v>
      </c>
      <c r="C145" s="16" t="s">
        <v>98</v>
      </c>
      <c r="D145" s="7">
        <v>1</v>
      </c>
      <c r="E145" s="14" t="s">
        <v>261</v>
      </c>
      <c r="F145" s="8"/>
      <c r="G145" s="40"/>
      <c r="H145" s="40"/>
      <c r="I145" s="40"/>
      <c r="J145" s="40"/>
      <c r="K145" s="1080"/>
      <c r="L145" s="1080"/>
      <c r="M145" s="89" t="str">
        <f t="shared" si="5"/>
        <v/>
      </c>
    </row>
    <row r="146" spans="1:14" ht="15.95" customHeight="1">
      <c r="A146" s="12" t="s">
        <v>277</v>
      </c>
      <c r="B146" s="16" t="s">
        <v>100</v>
      </c>
      <c r="C146" s="16" t="s">
        <v>80</v>
      </c>
      <c r="D146" s="7">
        <v>31</v>
      </c>
      <c r="E146" s="14" t="s">
        <v>261</v>
      </c>
      <c r="F146" s="8"/>
      <c r="G146" s="40"/>
      <c r="H146" s="40"/>
      <c r="I146" s="40"/>
      <c r="J146" s="40"/>
      <c r="K146" s="1080"/>
      <c r="L146" s="1080"/>
      <c r="M146" s="89" t="str">
        <f t="shared" si="5"/>
        <v/>
      </c>
      <c r="N146" s="2"/>
    </row>
    <row r="147" spans="1:14" ht="15.95" customHeight="1">
      <c r="A147" s="12" t="s">
        <v>299</v>
      </c>
      <c r="B147" s="16" t="s">
        <v>100</v>
      </c>
      <c r="C147" s="16" t="s">
        <v>98</v>
      </c>
      <c r="D147" s="7">
        <v>1</v>
      </c>
      <c r="E147" s="14" t="s">
        <v>261</v>
      </c>
      <c r="F147" s="8"/>
      <c r="G147" s="40"/>
      <c r="H147" s="40"/>
      <c r="I147" s="40"/>
      <c r="J147" s="40"/>
      <c r="K147" s="1080"/>
      <c r="L147" s="1080"/>
      <c r="M147" s="89" t="str">
        <f t="shared" si="5"/>
        <v/>
      </c>
    </row>
    <row r="148" spans="1:14" ht="15.95" customHeight="1">
      <c r="A148" s="12" t="s">
        <v>277</v>
      </c>
      <c r="B148" s="16" t="s">
        <v>311</v>
      </c>
      <c r="C148" s="16" t="s">
        <v>80</v>
      </c>
      <c r="D148" s="7">
        <v>31</v>
      </c>
      <c r="E148" s="14" t="s">
        <v>261</v>
      </c>
      <c r="F148" s="8"/>
      <c r="G148" s="40"/>
      <c r="H148" s="40"/>
      <c r="I148" s="40"/>
      <c r="J148" s="40"/>
      <c r="K148" s="1080"/>
      <c r="L148" s="1080"/>
      <c r="M148" s="89" t="str">
        <f t="shared" si="5"/>
        <v/>
      </c>
      <c r="N148" s="2"/>
    </row>
    <row r="149" spans="1:14" ht="15.95" customHeight="1">
      <c r="A149" s="12" t="s">
        <v>299</v>
      </c>
      <c r="B149" s="16" t="s">
        <v>311</v>
      </c>
      <c r="C149" s="16" t="s">
        <v>98</v>
      </c>
      <c r="D149" s="7">
        <v>1</v>
      </c>
      <c r="E149" s="14" t="s">
        <v>261</v>
      </c>
      <c r="F149" s="8"/>
      <c r="G149" s="40"/>
      <c r="H149" s="40"/>
      <c r="I149" s="40"/>
      <c r="J149" s="40"/>
      <c r="K149" s="1080"/>
      <c r="L149" s="1080"/>
      <c r="M149" s="89" t="str">
        <f t="shared" si="5"/>
        <v/>
      </c>
    </row>
    <row r="150" spans="1:14" ht="15.95" customHeight="1">
      <c r="A150" s="12" t="s">
        <v>277</v>
      </c>
      <c r="B150" s="16" t="s">
        <v>98</v>
      </c>
      <c r="C150" s="16" t="s">
        <v>80</v>
      </c>
      <c r="D150" s="7">
        <v>31</v>
      </c>
      <c r="E150" s="14" t="s">
        <v>261</v>
      </c>
      <c r="F150" s="8"/>
      <c r="G150" s="40"/>
      <c r="H150" s="40"/>
      <c r="I150" s="40"/>
      <c r="J150" s="40"/>
      <c r="K150" s="1080"/>
      <c r="L150" s="1080"/>
      <c r="M150" s="89" t="str">
        <f t="shared" si="5"/>
        <v/>
      </c>
      <c r="N150" s="2"/>
    </row>
    <row r="151" spans="1:14" ht="15.95" customHeight="1">
      <c r="A151" s="12" t="s">
        <v>299</v>
      </c>
      <c r="B151" s="16" t="s">
        <v>98</v>
      </c>
      <c r="C151" s="16" t="s">
        <v>98</v>
      </c>
      <c r="D151" s="7">
        <v>1</v>
      </c>
      <c r="E151" s="14" t="s">
        <v>261</v>
      </c>
      <c r="F151" s="8"/>
      <c r="G151" s="40"/>
      <c r="H151" s="40"/>
      <c r="I151" s="40"/>
      <c r="J151" s="40"/>
      <c r="K151" s="1080"/>
      <c r="L151" s="1080"/>
      <c r="M151" s="89" t="str">
        <f t="shared" si="5"/>
        <v/>
      </c>
    </row>
    <row r="152" spans="1:14" ht="15.95" customHeight="1">
      <c r="A152" s="12" t="s">
        <v>277</v>
      </c>
      <c r="B152" s="16" t="s">
        <v>83</v>
      </c>
      <c r="C152" s="16" t="s">
        <v>80</v>
      </c>
      <c r="D152" s="7">
        <v>31</v>
      </c>
      <c r="E152" s="14" t="s">
        <v>261</v>
      </c>
      <c r="F152" s="8"/>
      <c r="G152" s="40"/>
      <c r="H152" s="40"/>
      <c r="I152" s="40"/>
      <c r="J152" s="40"/>
      <c r="K152" s="1080"/>
      <c r="L152" s="1080"/>
      <c r="M152" s="89" t="str">
        <f t="shared" si="5"/>
        <v/>
      </c>
      <c r="N152" s="2"/>
    </row>
    <row r="153" spans="1:14" ht="15.95" customHeight="1">
      <c r="A153" s="12" t="s">
        <v>299</v>
      </c>
      <c r="B153" s="16" t="s">
        <v>83</v>
      </c>
      <c r="C153" s="16" t="s">
        <v>98</v>
      </c>
      <c r="D153" s="7">
        <v>1</v>
      </c>
      <c r="E153" s="14" t="s">
        <v>261</v>
      </c>
      <c r="F153" s="8"/>
      <c r="G153" s="40"/>
      <c r="H153" s="40"/>
      <c r="I153" s="40"/>
      <c r="J153" s="40"/>
      <c r="K153" s="1080"/>
      <c r="L153" s="1080"/>
      <c r="M153" s="89" t="str">
        <f t="shared" si="5"/>
        <v/>
      </c>
    </row>
    <row r="154" spans="1:14" ht="15.95" customHeight="1">
      <c r="A154" s="12" t="s">
        <v>277</v>
      </c>
      <c r="B154" s="16" t="s">
        <v>312</v>
      </c>
      <c r="C154" s="16" t="s">
        <v>313</v>
      </c>
      <c r="D154" s="7">
        <v>31</v>
      </c>
      <c r="E154" s="14" t="s">
        <v>261</v>
      </c>
      <c r="F154" s="8"/>
      <c r="G154" s="40"/>
      <c r="H154" s="40"/>
      <c r="I154" s="40"/>
      <c r="J154" s="40"/>
      <c r="K154" s="1080"/>
      <c r="L154" s="1080"/>
      <c r="M154" s="89" t="str">
        <f>IF(G154=0,"",ROUND(H154/G154,2))</f>
        <v/>
      </c>
      <c r="N154" s="2"/>
    </row>
    <row r="155" spans="1:14" ht="15.95" customHeight="1">
      <c r="A155" s="762" t="s">
        <v>228</v>
      </c>
      <c r="B155" s="621" t="s">
        <v>312</v>
      </c>
      <c r="C155" s="621" t="s">
        <v>230</v>
      </c>
      <c r="D155" s="769">
        <v>1</v>
      </c>
      <c r="E155" s="250" t="s">
        <v>314</v>
      </c>
      <c r="F155" s="768"/>
      <c r="G155" s="765"/>
      <c r="H155" s="765"/>
      <c r="I155" s="765"/>
      <c r="J155" s="765"/>
      <c r="K155" s="765"/>
      <c r="L155" s="765"/>
      <c r="M155" s="623" t="str">
        <f>IF(G155=0,"",ROUND(H155/G155,2))</f>
        <v/>
      </c>
      <c r="N155" s="2"/>
    </row>
    <row r="156" spans="1:14" ht="15.95" customHeight="1">
      <c r="A156" s="14"/>
      <c r="B156" s="14"/>
      <c r="C156" s="14"/>
      <c r="D156" s="14"/>
      <c r="E156" s="14"/>
      <c r="F156" s="14"/>
      <c r="G156" s="40"/>
      <c r="H156" s="40"/>
      <c r="I156" s="40"/>
      <c r="J156" s="1017" t="s">
        <v>315</v>
      </c>
      <c r="K156" s="1081"/>
      <c r="L156" s="1081"/>
      <c r="M156" s="1081"/>
      <c r="N156" s="7"/>
    </row>
    <row r="157" spans="1:14" ht="15.95" customHeight="1">
      <c r="A157" s="14"/>
      <c r="B157" s="14"/>
      <c r="C157" s="14"/>
      <c r="D157" s="14"/>
      <c r="E157" s="14"/>
      <c r="F157" s="14"/>
      <c r="G157" s="40"/>
      <c r="H157" s="40"/>
      <c r="I157" s="40"/>
      <c r="J157" s="40"/>
      <c r="K157" s="40"/>
      <c r="L157" s="40"/>
      <c r="M157" s="40"/>
      <c r="N157" s="40"/>
    </row>
  </sheetData>
  <mergeCells count="158">
    <mergeCell ref="E133:F133"/>
    <mergeCell ref="K5:L5"/>
    <mergeCell ref="K6:L6"/>
    <mergeCell ref="K7:L7"/>
    <mergeCell ref="K8:L8"/>
    <mergeCell ref="K9:L9"/>
    <mergeCell ref="K10:L10"/>
    <mergeCell ref="A2:F4"/>
    <mergeCell ref="G2:G4"/>
    <mergeCell ref="H2:J2"/>
    <mergeCell ref="K2:L2"/>
    <mergeCell ref="H3:H4"/>
    <mergeCell ref="I3:I4"/>
    <mergeCell ref="J3:J4"/>
    <mergeCell ref="K4:L4"/>
    <mergeCell ref="K17:L17"/>
    <mergeCell ref="K18:L18"/>
    <mergeCell ref="K19:L19"/>
    <mergeCell ref="K20:L20"/>
    <mergeCell ref="K21:L21"/>
    <mergeCell ref="K22:L22"/>
    <mergeCell ref="K11:L11"/>
    <mergeCell ref="K12:L12"/>
    <mergeCell ref="K13:L13"/>
    <mergeCell ref="K14:L14"/>
    <mergeCell ref="K15:L15"/>
    <mergeCell ref="K16:L16"/>
    <mergeCell ref="K29:L29"/>
    <mergeCell ref="K30:L30"/>
    <mergeCell ref="K31:L31"/>
    <mergeCell ref="K32:L32"/>
    <mergeCell ref="K33:L33"/>
    <mergeCell ref="K34:L34"/>
    <mergeCell ref="K23:L23"/>
    <mergeCell ref="K24:L24"/>
    <mergeCell ref="K25:L25"/>
    <mergeCell ref="K26:L26"/>
    <mergeCell ref="K27:L27"/>
    <mergeCell ref="K28:L28"/>
    <mergeCell ref="K41:L41"/>
    <mergeCell ref="K42:L42"/>
    <mergeCell ref="K43:L43"/>
    <mergeCell ref="K44:L44"/>
    <mergeCell ref="K45:L45"/>
    <mergeCell ref="K46:L46"/>
    <mergeCell ref="K35:L35"/>
    <mergeCell ref="K36:L36"/>
    <mergeCell ref="K37:L37"/>
    <mergeCell ref="K38:L38"/>
    <mergeCell ref="K39:L39"/>
    <mergeCell ref="K40:L40"/>
    <mergeCell ref="K47:L47"/>
    <mergeCell ref="K48:L48"/>
    <mergeCell ref="K49:L49"/>
    <mergeCell ref="K50:L50"/>
    <mergeCell ref="K51:L51"/>
    <mergeCell ref="A54:F56"/>
    <mergeCell ref="G54:G56"/>
    <mergeCell ref="H54:J54"/>
    <mergeCell ref="K54:L54"/>
    <mergeCell ref="H55:H56"/>
    <mergeCell ref="K60:L60"/>
    <mergeCell ref="K61:L61"/>
    <mergeCell ref="K62:L62"/>
    <mergeCell ref="K63:L63"/>
    <mergeCell ref="K64:L64"/>
    <mergeCell ref="K65:L65"/>
    <mergeCell ref="I55:I56"/>
    <mergeCell ref="J55:J56"/>
    <mergeCell ref="K56:L56"/>
    <mergeCell ref="K57:L57"/>
    <mergeCell ref="K58:L58"/>
    <mergeCell ref="K59:L59"/>
    <mergeCell ref="K72:L72"/>
    <mergeCell ref="K73:L73"/>
    <mergeCell ref="K74:L74"/>
    <mergeCell ref="K75:L75"/>
    <mergeCell ref="K76:L76"/>
    <mergeCell ref="K77:L77"/>
    <mergeCell ref="K66:L66"/>
    <mergeCell ref="K67:L67"/>
    <mergeCell ref="K68:L68"/>
    <mergeCell ref="K69:L69"/>
    <mergeCell ref="K70:L70"/>
    <mergeCell ref="K71:L71"/>
    <mergeCell ref="K84:L84"/>
    <mergeCell ref="K85:L85"/>
    <mergeCell ref="K86:L86"/>
    <mergeCell ref="K87:L87"/>
    <mergeCell ref="K88:L88"/>
    <mergeCell ref="K89:L89"/>
    <mergeCell ref="K78:L78"/>
    <mergeCell ref="K79:L79"/>
    <mergeCell ref="K80:L80"/>
    <mergeCell ref="K81:L81"/>
    <mergeCell ref="K82:L82"/>
    <mergeCell ref="K83:L83"/>
    <mergeCell ref="K96:L96"/>
    <mergeCell ref="K97:L97"/>
    <mergeCell ref="K98:L98"/>
    <mergeCell ref="K99:L99"/>
    <mergeCell ref="K100:L100"/>
    <mergeCell ref="K101:L101"/>
    <mergeCell ref="K90:L90"/>
    <mergeCell ref="K91:L91"/>
    <mergeCell ref="K92:L92"/>
    <mergeCell ref="K93:L93"/>
    <mergeCell ref="K94:L94"/>
    <mergeCell ref="K95:L95"/>
    <mergeCell ref="K110:L110"/>
    <mergeCell ref="K113:L113"/>
    <mergeCell ref="K115:L115"/>
    <mergeCell ref="K116:L116"/>
    <mergeCell ref="K117:L117"/>
    <mergeCell ref="K118:L118"/>
    <mergeCell ref="K102:L102"/>
    <mergeCell ref="A106:F108"/>
    <mergeCell ref="G106:G108"/>
    <mergeCell ref="H106:J106"/>
    <mergeCell ref="K106:L106"/>
    <mergeCell ref="H107:H108"/>
    <mergeCell ref="I107:I108"/>
    <mergeCell ref="J107:J108"/>
    <mergeCell ref="K108:L108"/>
    <mergeCell ref="K109:L109"/>
    <mergeCell ref="K127:L127"/>
    <mergeCell ref="K128:L128"/>
    <mergeCell ref="K129:L129"/>
    <mergeCell ref="K130:L130"/>
    <mergeCell ref="K131:L131"/>
    <mergeCell ref="K132:L132"/>
    <mergeCell ref="K119:L119"/>
    <mergeCell ref="K120:L120"/>
    <mergeCell ref="K121:L121"/>
    <mergeCell ref="K124:L124"/>
    <mergeCell ref="K125:L125"/>
    <mergeCell ref="K126:L126"/>
    <mergeCell ref="K140:L140"/>
    <mergeCell ref="K141:L141"/>
    <mergeCell ref="K142:L142"/>
    <mergeCell ref="K143:L143"/>
    <mergeCell ref="K145:L145"/>
    <mergeCell ref="K146:L146"/>
    <mergeCell ref="K134:L134"/>
    <mergeCell ref="K135:L135"/>
    <mergeCell ref="K136:L136"/>
    <mergeCell ref="K137:L137"/>
    <mergeCell ref="K138:L138"/>
    <mergeCell ref="K139:L139"/>
    <mergeCell ref="K153:L153"/>
    <mergeCell ref="K154:L154"/>
    <mergeCell ref="J156:M156"/>
    <mergeCell ref="K147:L147"/>
    <mergeCell ref="K148:L148"/>
    <mergeCell ref="K149:L149"/>
    <mergeCell ref="K150:L150"/>
    <mergeCell ref="K151:L151"/>
    <mergeCell ref="K152:L152"/>
  </mergeCells>
  <phoneticPr fontId="3"/>
  <pageMargins left="0.78740157480314965" right="0.6692913385826772" top="0.98425196850393704" bottom="0.98425196850393704" header="0.51181102362204722" footer="0.51181102362204722"/>
  <pageSetup paperSize="9" scale="92" firstPageNumber="4" orientation="portrait" useFirstPageNumber="1" r:id="rId1"/>
  <headerFooter differentFirst="1" alignWithMargins="0">
    <oddFooter xml:space="preserve">&amp;C&amp;P
</oddFooter>
    <firstHeader>&amp;C&amp;20人　　　口</firstHeader>
    <firstFooter>&amp;C&amp;P</firstFooter>
  </headerFooter>
  <rowBreaks count="2" manualBreakCount="2">
    <brk id="52" max="12" man="1"/>
    <brk id="104" max="12"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P29"/>
  <sheetViews>
    <sheetView topLeftCell="B19" zoomScaleNormal="100" workbookViewId="0">
      <selection sqref="A1:E1"/>
    </sheetView>
  </sheetViews>
  <sheetFormatPr defaultRowHeight="13.5"/>
  <cols>
    <col min="1" max="1" width="8.625" style="36" customWidth="1"/>
    <col min="2" max="2" width="11" style="36" customWidth="1"/>
    <col min="3" max="15" width="10.375" style="36" customWidth="1"/>
    <col min="16" max="16" width="4.625" style="36" customWidth="1"/>
    <col min="17" max="16384" width="9" style="36"/>
  </cols>
  <sheetData>
    <row r="1" spans="1:16" ht="18" customHeight="1" thickBot="1">
      <c r="A1" s="1135">
        <v>49</v>
      </c>
      <c r="B1" s="41" t="s">
        <v>1350</v>
      </c>
      <c r="C1" s="41"/>
      <c r="D1" s="41"/>
      <c r="E1" s="41"/>
      <c r="F1" s="41"/>
      <c r="G1" s="41"/>
      <c r="H1" s="1105" t="s">
        <v>1351</v>
      </c>
      <c r="I1" s="1042"/>
    </row>
    <row r="2" spans="1:16" ht="27.95" customHeight="1">
      <c r="A2" s="1135"/>
      <c r="B2" s="400" t="s">
        <v>317</v>
      </c>
      <c r="C2" s="407" t="s">
        <v>1352</v>
      </c>
      <c r="D2" s="408" t="s">
        <v>1353</v>
      </c>
      <c r="E2" s="408" t="s">
        <v>1354</v>
      </c>
      <c r="F2" s="407" t="s">
        <v>1355</v>
      </c>
      <c r="G2" s="408" t="s">
        <v>1356</v>
      </c>
      <c r="H2" s="407" t="s">
        <v>1298</v>
      </c>
      <c r="I2" s="409" t="s">
        <v>175</v>
      </c>
    </row>
    <row r="3" spans="1:16" ht="21" customHeight="1">
      <c r="A3" s="1135"/>
      <c r="B3" s="46" t="s">
        <v>717</v>
      </c>
      <c r="C3" s="692">
        <v>40002</v>
      </c>
      <c r="D3" s="690">
        <v>9909</v>
      </c>
      <c r="E3" s="690">
        <v>8987</v>
      </c>
      <c r="F3" s="690">
        <v>13577</v>
      </c>
      <c r="G3" s="690">
        <v>12841</v>
      </c>
      <c r="H3" s="690">
        <v>3621</v>
      </c>
      <c r="I3" s="697">
        <f>IF(SUM(C3:H3)=0,"",SUM(C3:H3))</f>
        <v>88937</v>
      </c>
    </row>
    <row r="4" spans="1:16" ht="21" customHeight="1">
      <c r="A4" s="1135"/>
      <c r="B4" s="230" t="s">
        <v>166</v>
      </c>
      <c r="C4" s="692">
        <v>40211</v>
      </c>
      <c r="D4" s="690">
        <v>10510</v>
      </c>
      <c r="E4" s="690">
        <v>9915</v>
      </c>
      <c r="F4" s="690">
        <v>10516</v>
      </c>
      <c r="G4" s="690">
        <v>10069</v>
      </c>
      <c r="H4" s="690">
        <v>2837</v>
      </c>
      <c r="I4" s="697">
        <f>IF(SUM(C4:H4)=0,"",SUM(C4:H4))</f>
        <v>84058</v>
      </c>
    </row>
    <row r="5" spans="1:16" ht="21" customHeight="1">
      <c r="A5" s="1135"/>
      <c r="B5" s="230" t="s">
        <v>860</v>
      </c>
      <c r="C5" s="692">
        <v>35916</v>
      </c>
      <c r="D5" s="690">
        <v>9907</v>
      </c>
      <c r="E5" s="690">
        <v>10287</v>
      </c>
      <c r="F5" s="690">
        <v>9223</v>
      </c>
      <c r="G5" s="690">
        <v>7772</v>
      </c>
      <c r="H5" s="690">
        <v>2873</v>
      </c>
      <c r="I5" s="697">
        <f>IF(SUM(C5:H5)=0,"",SUM(C5:H5))</f>
        <v>75978</v>
      </c>
    </row>
    <row r="6" spans="1:16" ht="21" customHeight="1">
      <c r="A6" s="1135"/>
      <c r="B6" s="230" t="s">
        <v>1884</v>
      </c>
      <c r="C6" s="692">
        <v>34689</v>
      </c>
      <c r="D6" s="690">
        <v>9666</v>
      </c>
      <c r="E6" s="690">
        <v>9457</v>
      </c>
      <c r="F6" s="690">
        <v>6431</v>
      </c>
      <c r="G6" s="690">
        <v>9970</v>
      </c>
      <c r="H6" s="690">
        <v>7220</v>
      </c>
      <c r="I6" s="697">
        <f>IF(SUM(C6:H6)=0,"",SUM(C6:H6))</f>
        <v>77433</v>
      </c>
    </row>
    <row r="7" spans="1:16" ht="21" customHeight="1" thickBot="1">
      <c r="A7" s="1135"/>
      <c r="B7" s="231" t="s">
        <v>1938</v>
      </c>
      <c r="C7" s="699">
        <v>29730</v>
      </c>
      <c r="D7" s="693">
        <v>11294</v>
      </c>
      <c r="E7" s="693">
        <v>14857</v>
      </c>
      <c r="F7" s="693">
        <v>6058</v>
      </c>
      <c r="G7" s="693">
        <v>10221</v>
      </c>
      <c r="H7" s="693">
        <v>6950</v>
      </c>
      <c r="I7" s="694">
        <f>IF(SUM(C7:H7)=0,"",SUM(C7:H7))</f>
        <v>79110</v>
      </c>
    </row>
    <row r="8" spans="1:16" ht="18" customHeight="1">
      <c r="A8" s="1135"/>
      <c r="H8" s="1033" t="s">
        <v>1357</v>
      </c>
      <c r="I8" s="1034"/>
    </row>
    <row r="9" spans="1:16" ht="20.100000000000001" customHeight="1">
      <c r="A9" s="1135"/>
    </row>
    <row r="10" spans="1:16" ht="18" customHeight="1">
      <c r="A10" s="1135"/>
      <c r="K10" s="1096" t="s">
        <v>1358</v>
      </c>
      <c r="L10" s="1096"/>
      <c r="M10" s="1096"/>
    </row>
    <row r="11" spans="1:16" ht="18" customHeight="1">
      <c r="A11" s="1135"/>
      <c r="K11" s="1096" t="s">
        <v>1359</v>
      </c>
      <c r="L11" s="1096"/>
      <c r="M11" s="1096"/>
    </row>
    <row r="12" spans="1:16" ht="18" customHeight="1" thickBot="1">
      <c r="A12" s="1135"/>
      <c r="B12" s="41" t="s">
        <v>1360</v>
      </c>
      <c r="C12" s="41"/>
      <c r="D12" s="41"/>
      <c r="E12" s="41"/>
      <c r="F12" s="41"/>
      <c r="G12" s="41"/>
      <c r="H12" s="1178" t="s">
        <v>1361</v>
      </c>
      <c r="I12" s="1331"/>
      <c r="J12" s="1331"/>
      <c r="K12" s="1331"/>
      <c r="L12" s="1331"/>
      <c r="M12" s="1331"/>
      <c r="N12" s="410"/>
      <c r="O12" s="410"/>
      <c r="P12" s="410"/>
    </row>
    <row r="13" spans="1:16" ht="27.95" customHeight="1">
      <c r="A13" s="1135"/>
      <c r="B13" s="400" t="s">
        <v>317</v>
      </c>
      <c r="C13" s="411" t="s">
        <v>1362</v>
      </c>
      <c r="D13" s="411" t="s">
        <v>1363</v>
      </c>
      <c r="E13" s="411" t="s">
        <v>1364</v>
      </c>
      <c r="F13" s="411" t="s">
        <v>1365</v>
      </c>
      <c r="G13" s="411" t="s">
        <v>1366</v>
      </c>
      <c r="H13" s="411" t="s">
        <v>1367</v>
      </c>
      <c r="I13" s="411" t="s">
        <v>1368</v>
      </c>
      <c r="J13" s="412" t="s">
        <v>1369</v>
      </c>
      <c r="K13" s="411" t="s">
        <v>1370</v>
      </c>
      <c r="L13" s="411" t="s">
        <v>1371</v>
      </c>
      <c r="M13" s="412" t="s">
        <v>1372</v>
      </c>
      <c r="N13" s="40"/>
      <c r="O13" s="40"/>
    </row>
    <row r="14" spans="1:16" ht="21" customHeight="1">
      <c r="A14" s="1135"/>
      <c r="B14" s="46" t="s">
        <v>717</v>
      </c>
      <c r="C14" s="720">
        <v>198</v>
      </c>
      <c r="D14" s="721">
        <v>412</v>
      </c>
      <c r="E14" s="721">
        <v>380</v>
      </c>
      <c r="F14" s="721">
        <v>138</v>
      </c>
      <c r="G14" s="721">
        <v>1052</v>
      </c>
      <c r="H14" s="721">
        <v>1377</v>
      </c>
      <c r="I14" s="721">
        <v>895</v>
      </c>
      <c r="J14" s="721">
        <v>11569</v>
      </c>
      <c r="K14" s="721">
        <v>223</v>
      </c>
      <c r="L14" s="721">
        <v>97</v>
      </c>
      <c r="M14" s="721">
        <v>300</v>
      </c>
    </row>
    <row r="15" spans="1:16" ht="21" customHeight="1">
      <c r="A15" s="1135"/>
      <c r="B15" s="230" t="s">
        <v>166</v>
      </c>
      <c r="C15" s="557">
        <v>126</v>
      </c>
      <c r="D15" s="386">
        <v>340</v>
      </c>
      <c r="E15" s="386">
        <v>383</v>
      </c>
      <c r="F15" s="386">
        <v>75</v>
      </c>
      <c r="G15" s="386">
        <v>1332</v>
      </c>
      <c r="H15" s="386">
        <v>1324</v>
      </c>
      <c r="I15" s="386">
        <v>476</v>
      </c>
      <c r="J15" s="386">
        <v>11689</v>
      </c>
      <c r="K15" s="386">
        <v>196</v>
      </c>
      <c r="L15" s="386">
        <v>95</v>
      </c>
      <c r="M15" s="386">
        <v>260</v>
      </c>
    </row>
    <row r="16" spans="1:16" ht="21" customHeight="1">
      <c r="A16" s="1135"/>
      <c r="B16" s="230" t="s">
        <v>860</v>
      </c>
      <c r="C16" s="557">
        <v>101</v>
      </c>
      <c r="D16" s="386">
        <v>316</v>
      </c>
      <c r="E16" s="386">
        <v>382</v>
      </c>
      <c r="F16" s="386">
        <v>87</v>
      </c>
      <c r="G16" s="386">
        <v>1256</v>
      </c>
      <c r="H16" s="386">
        <v>1305</v>
      </c>
      <c r="I16" s="386">
        <v>400</v>
      </c>
      <c r="J16" s="386">
        <v>8898</v>
      </c>
      <c r="K16" s="386">
        <v>241</v>
      </c>
      <c r="L16" s="386">
        <v>88</v>
      </c>
      <c r="M16" s="386">
        <v>224</v>
      </c>
    </row>
    <row r="17" spans="1:16" ht="21" customHeight="1">
      <c r="A17" s="1135"/>
      <c r="B17" s="230" t="s">
        <v>1884</v>
      </c>
      <c r="C17" s="557">
        <v>77</v>
      </c>
      <c r="D17" s="386">
        <v>439</v>
      </c>
      <c r="E17" s="386">
        <v>338</v>
      </c>
      <c r="F17" s="386">
        <v>65</v>
      </c>
      <c r="G17" s="386">
        <v>835</v>
      </c>
      <c r="H17" s="386">
        <v>1071</v>
      </c>
      <c r="I17" s="386">
        <v>554</v>
      </c>
      <c r="J17" s="386">
        <v>8772</v>
      </c>
      <c r="K17" s="386">
        <v>196</v>
      </c>
      <c r="L17" s="386">
        <v>49</v>
      </c>
      <c r="M17" s="386">
        <v>248</v>
      </c>
    </row>
    <row r="18" spans="1:16" ht="21" customHeight="1" thickBot="1">
      <c r="A18" s="1135"/>
      <c r="B18" s="231" t="s">
        <v>1938</v>
      </c>
      <c r="C18" s="413">
        <v>116</v>
      </c>
      <c r="D18" s="383">
        <v>379</v>
      </c>
      <c r="E18" s="383">
        <v>318</v>
      </c>
      <c r="F18" s="383">
        <v>89</v>
      </c>
      <c r="G18" s="383">
        <v>711</v>
      </c>
      <c r="H18" s="383">
        <v>1023</v>
      </c>
      <c r="I18" s="383">
        <v>548</v>
      </c>
      <c r="J18" s="383">
        <v>11875</v>
      </c>
      <c r="K18" s="383">
        <v>188</v>
      </c>
      <c r="L18" s="383">
        <v>88</v>
      </c>
      <c r="M18" s="383">
        <v>249</v>
      </c>
    </row>
    <row r="19" spans="1:16" ht="18" customHeight="1">
      <c r="A19" s="1135"/>
      <c r="I19" s="1106" t="s">
        <v>1896</v>
      </c>
      <c r="J19" s="1035"/>
      <c r="K19" s="1035"/>
      <c r="L19" s="1035"/>
      <c r="M19" s="1035"/>
      <c r="N19" s="7"/>
      <c r="O19" s="7"/>
    </row>
    <row r="20" spans="1:16" ht="20.100000000000001" customHeight="1">
      <c r="A20" s="1135"/>
    </row>
    <row r="21" spans="1:16" ht="18" customHeight="1" thickBot="1">
      <c r="A21" s="1135"/>
      <c r="B21" s="41" t="s">
        <v>1373</v>
      </c>
      <c r="C21" s="41"/>
      <c r="D21" s="41"/>
      <c r="E21" s="41"/>
      <c r="F21" s="41"/>
      <c r="G21" s="41"/>
      <c r="H21" s="41"/>
      <c r="I21" s="41"/>
      <c r="J21" s="41"/>
      <c r="K21" s="40"/>
      <c r="L21" s="40"/>
      <c r="M21" s="40"/>
      <c r="N21" s="40"/>
    </row>
    <row r="22" spans="1:16" ht="21" customHeight="1">
      <c r="A22" s="1135"/>
      <c r="B22" s="1232" t="s">
        <v>317</v>
      </c>
      <c r="C22" s="1239" t="s">
        <v>1115</v>
      </c>
      <c r="D22" s="1114" t="s">
        <v>1374</v>
      </c>
      <c r="E22" s="1079"/>
      <c r="F22" s="1079"/>
      <c r="G22" s="1079"/>
      <c r="H22" s="1079"/>
      <c r="I22" s="1079"/>
      <c r="J22" s="414"/>
      <c r="K22" s="1114" t="s">
        <v>1375</v>
      </c>
      <c r="L22" s="1330"/>
      <c r="M22" s="1330"/>
      <c r="N22" s="1330"/>
      <c r="O22" s="1330"/>
      <c r="P22" s="415"/>
    </row>
    <row r="23" spans="1:16" ht="21" customHeight="1">
      <c r="A23" s="1135"/>
      <c r="B23" s="1112"/>
      <c r="C23" s="1332"/>
      <c r="D23" s="293" t="s">
        <v>1376</v>
      </c>
      <c r="E23" s="152" t="s">
        <v>1377</v>
      </c>
      <c r="F23" s="152" t="s">
        <v>1378</v>
      </c>
      <c r="G23" s="152" t="s">
        <v>1379</v>
      </c>
      <c r="H23" s="152" t="s">
        <v>1380</v>
      </c>
      <c r="I23" s="152" t="s">
        <v>1381</v>
      </c>
      <c r="J23" s="152" t="s">
        <v>174</v>
      </c>
      <c r="K23" s="416" t="s">
        <v>1382</v>
      </c>
      <c r="L23" s="416" t="s">
        <v>1383</v>
      </c>
      <c r="M23" s="416" t="s">
        <v>1384</v>
      </c>
      <c r="N23" s="416" t="s">
        <v>1385</v>
      </c>
      <c r="O23" s="417" t="s">
        <v>1386</v>
      </c>
      <c r="P23" s="418"/>
    </row>
    <row r="24" spans="1:16" ht="21" customHeight="1">
      <c r="A24" s="1135"/>
      <c r="B24" s="46" t="s">
        <v>717</v>
      </c>
      <c r="C24" s="419">
        <f t="shared" ref="C24:C27" si="0">IF(SUM(D24:J24)=0,"",SUM(D24:J24))</f>
        <v>400</v>
      </c>
      <c r="D24" s="465">
        <v>132</v>
      </c>
      <c r="E24" s="465">
        <v>222</v>
      </c>
      <c r="F24" s="465">
        <v>15</v>
      </c>
      <c r="G24" s="465">
        <v>16</v>
      </c>
      <c r="H24" s="465">
        <v>3</v>
      </c>
      <c r="I24" s="465">
        <v>6</v>
      </c>
      <c r="J24" s="465">
        <v>6</v>
      </c>
      <c r="K24" s="465">
        <v>9</v>
      </c>
      <c r="L24" s="465">
        <v>230</v>
      </c>
      <c r="M24" s="465">
        <v>147</v>
      </c>
      <c r="N24" s="465">
        <v>14</v>
      </c>
      <c r="O24" s="465" t="s">
        <v>177</v>
      </c>
      <c r="P24" s="272"/>
    </row>
    <row r="25" spans="1:16" ht="21" customHeight="1">
      <c r="A25" s="1135"/>
      <c r="B25" s="230" t="s">
        <v>166</v>
      </c>
      <c r="C25" s="420">
        <f t="shared" si="0"/>
        <v>448</v>
      </c>
      <c r="D25" s="556">
        <v>186</v>
      </c>
      <c r="E25" s="556">
        <v>219</v>
      </c>
      <c r="F25" s="556">
        <v>3</v>
      </c>
      <c r="G25" s="556">
        <v>18</v>
      </c>
      <c r="H25" s="556" t="s">
        <v>516</v>
      </c>
      <c r="I25" s="556">
        <v>13</v>
      </c>
      <c r="J25" s="556">
        <v>9</v>
      </c>
      <c r="K25" s="556">
        <v>5</v>
      </c>
      <c r="L25" s="556">
        <v>273</v>
      </c>
      <c r="M25" s="556">
        <v>144</v>
      </c>
      <c r="N25" s="556">
        <v>26</v>
      </c>
      <c r="O25" s="556" t="s">
        <v>177</v>
      </c>
      <c r="P25" s="272"/>
    </row>
    <row r="26" spans="1:16" ht="21" customHeight="1">
      <c r="A26" s="1135"/>
      <c r="B26" s="230" t="s">
        <v>860</v>
      </c>
      <c r="C26" s="420">
        <f t="shared" si="0"/>
        <v>470</v>
      </c>
      <c r="D26" s="556">
        <v>192</v>
      </c>
      <c r="E26" s="556">
        <v>236</v>
      </c>
      <c r="F26" s="556">
        <v>4</v>
      </c>
      <c r="G26" s="556">
        <v>14</v>
      </c>
      <c r="H26" s="556">
        <v>2</v>
      </c>
      <c r="I26" s="556">
        <v>12</v>
      </c>
      <c r="J26" s="556">
        <v>10</v>
      </c>
      <c r="K26" s="556">
        <v>11</v>
      </c>
      <c r="L26" s="556">
        <v>297</v>
      </c>
      <c r="M26" s="556">
        <v>149</v>
      </c>
      <c r="N26" s="556">
        <v>13</v>
      </c>
      <c r="O26" s="556" t="s">
        <v>177</v>
      </c>
      <c r="P26" s="386"/>
    </row>
    <row r="27" spans="1:16" ht="21" customHeight="1">
      <c r="A27" s="1135"/>
      <c r="B27" s="230" t="s">
        <v>1884</v>
      </c>
      <c r="C27" s="420">
        <f t="shared" si="0"/>
        <v>531</v>
      </c>
      <c r="D27" s="556">
        <v>226</v>
      </c>
      <c r="E27" s="556">
        <v>245</v>
      </c>
      <c r="F27" s="556">
        <v>4</v>
      </c>
      <c r="G27" s="556">
        <v>15</v>
      </c>
      <c r="H27" s="556" t="s">
        <v>516</v>
      </c>
      <c r="I27" s="556">
        <v>17</v>
      </c>
      <c r="J27" s="556">
        <v>24</v>
      </c>
      <c r="K27" s="556">
        <v>34</v>
      </c>
      <c r="L27" s="556">
        <v>314</v>
      </c>
      <c r="M27" s="556">
        <v>174</v>
      </c>
      <c r="N27" s="556">
        <v>9</v>
      </c>
      <c r="O27" s="556" t="s">
        <v>177</v>
      </c>
      <c r="P27" s="386"/>
    </row>
    <row r="28" spans="1:16" ht="21" customHeight="1" thickBot="1">
      <c r="A28" s="1135"/>
      <c r="B28" s="231" t="s">
        <v>1938</v>
      </c>
      <c r="C28" s="421">
        <f>IF(SUM(D28:J28)=0,"",SUM(D28:J28))</f>
        <v>600</v>
      </c>
      <c r="D28" s="695">
        <v>262</v>
      </c>
      <c r="E28" s="695">
        <v>250</v>
      </c>
      <c r="F28" s="695">
        <v>18</v>
      </c>
      <c r="G28" s="695">
        <v>13</v>
      </c>
      <c r="H28" s="695">
        <v>5</v>
      </c>
      <c r="I28" s="695">
        <v>9</v>
      </c>
      <c r="J28" s="695">
        <v>43</v>
      </c>
      <c r="K28" s="695">
        <v>26</v>
      </c>
      <c r="L28" s="695">
        <v>316</v>
      </c>
      <c r="M28" s="695">
        <v>243</v>
      </c>
      <c r="N28" s="695">
        <v>14</v>
      </c>
      <c r="O28" s="695">
        <v>1</v>
      </c>
      <c r="P28" s="386"/>
    </row>
    <row r="29" spans="1:16" ht="18" customHeight="1">
      <c r="A29" s="1135"/>
      <c r="L29" s="1106" t="s">
        <v>1387</v>
      </c>
      <c r="M29" s="1035"/>
      <c r="N29" s="1035"/>
      <c r="O29" s="1035"/>
      <c r="P29" s="422"/>
    </row>
  </sheetData>
  <sheetProtection sheet="1" objects="1" scenarios="1"/>
  <mergeCells count="12">
    <mergeCell ref="K22:O22"/>
    <mergeCell ref="L29:O29"/>
    <mergeCell ref="A1:A29"/>
    <mergeCell ref="H1:I1"/>
    <mergeCell ref="H8:I8"/>
    <mergeCell ref="K10:M10"/>
    <mergeCell ref="K11:M11"/>
    <mergeCell ref="H12:M12"/>
    <mergeCell ref="I19:M19"/>
    <mergeCell ref="B22:B23"/>
    <mergeCell ref="C22:C23"/>
    <mergeCell ref="D22:I22"/>
  </mergeCells>
  <phoneticPr fontId="3"/>
  <pageMargins left="0.39370078740157483" right="0.39370078740157483" top="0.98425196850393704" bottom="0.39370078740157483" header="0.51181102362204722" footer="0.51181102362204722"/>
  <pageSetup paperSize="9" scale="88" firstPageNumber="53"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O28"/>
  <sheetViews>
    <sheetView zoomScaleNormal="100" zoomScaleSheetLayoutView="100" workbookViewId="0">
      <selection sqref="A1:E1"/>
    </sheetView>
  </sheetViews>
  <sheetFormatPr defaultRowHeight="13.5"/>
  <cols>
    <col min="1" max="1" width="8.625" style="36" customWidth="1"/>
    <col min="2" max="2" width="11.375" style="36" customWidth="1"/>
    <col min="3" max="15" width="10.375" style="36" customWidth="1"/>
    <col min="16" max="16384" width="9" style="36"/>
  </cols>
  <sheetData>
    <row r="1" spans="1:13" ht="21" customHeight="1" thickBot="1">
      <c r="A1" s="1135">
        <v>50</v>
      </c>
      <c r="B1" s="41" t="s">
        <v>1388</v>
      </c>
      <c r="C1" s="41"/>
      <c r="D1" s="41"/>
      <c r="E1" s="41"/>
      <c r="F1" s="41"/>
      <c r="G1" s="41"/>
      <c r="H1" s="41"/>
      <c r="I1" s="1105" t="s">
        <v>1389</v>
      </c>
      <c r="J1" s="1105"/>
      <c r="K1" s="40"/>
      <c r="L1" s="14"/>
      <c r="M1" s="14"/>
    </row>
    <row r="2" spans="1:13" ht="21" customHeight="1">
      <c r="A2" s="1135"/>
      <c r="B2" s="1124" t="s">
        <v>317</v>
      </c>
      <c r="C2" s="1335" t="s">
        <v>1390</v>
      </c>
      <c r="D2" s="1336"/>
      <c r="E2" s="1336"/>
      <c r="F2" s="1336"/>
      <c r="G2" s="1336"/>
      <c r="H2" s="1336"/>
      <c r="I2" s="1336"/>
      <c r="J2" s="1336"/>
      <c r="K2" s="14"/>
      <c r="L2" s="40"/>
      <c r="M2" s="40"/>
    </row>
    <row r="3" spans="1:13" ht="21" customHeight="1">
      <c r="A3" s="1135"/>
      <c r="B3" s="1019"/>
      <c r="C3" s="1337" t="s">
        <v>1391</v>
      </c>
      <c r="D3" s="1338"/>
      <c r="E3" s="1338"/>
      <c r="F3" s="1339"/>
      <c r="G3" s="1340" t="s">
        <v>1392</v>
      </c>
      <c r="H3" s="1341"/>
      <c r="I3" s="1340" t="s">
        <v>1393</v>
      </c>
      <c r="J3" s="1344"/>
      <c r="K3" s="40"/>
    </row>
    <row r="4" spans="1:13" ht="21" customHeight="1">
      <c r="A4" s="1135"/>
      <c r="B4" s="1021"/>
      <c r="C4" s="1337" t="s">
        <v>1394</v>
      </c>
      <c r="D4" s="1339"/>
      <c r="E4" s="1337" t="s">
        <v>1395</v>
      </c>
      <c r="F4" s="1346"/>
      <c r="G4" s="1342"/>
      <c r="H4" s="1343"/>
      <c r="I4" s="1342"/>
      <c r="J4" s="1345"/>
      <c r="K4" s="40"/>
    </row>
    <row r="5" spans="1:13" ht="21" customHeight="1">
      <c r="A5" s="1135"/>
      <c r="B5" s="230" t="s">
        <v>1885</v>
      </c>
      <c r="C5" s="1087">
        <v>4</v>
      </c>
      <c r="D5" s="1347"/>
      <c r="E5" s="1347">
        <v>429</v>
      </c>
      <c r="F5" s="1347"/>
      <c r="G5" s="1347">
        <v>70</v>
      </c>
      <c r="H5" s="1347"/>
      <c r="I5" s="1347">
        <v>46</v>
      </c>
      <c r="J5" s="1347"/>
      <c r="K5" s="40"/>
    </row>
    <row r="6" spans="1:13" ht="21" customHeight="1">
      <c r="A6" s="1135"/>
      <c r="B6" s="230" t="s">
        <v>330</v>
      </c>
      <c r="C6" s="1082">
        <v>4</v>
      </c>
      <c r="D6" s="1125"/>
      <c r="E6" s="1125">
        <v>429</v>
      </c>
      <c r="F6" s="1125"/>
      <c r="G6" s="1125">
        <v>70</v>
      </c>
      <c r="H6" s="1125"/>
      <c r="I6" s="1125">
        <v>46</v>
      </c>
      <c r="J6" s="1125"/>
      <c r="K6" s="40"/>
    </row>
    <row r="7" spans="1:13" ht="21" customHeight="1">
      <c r="A7" s="1135"/>
      <c r="B7" s="230" t="s">
        <v>331</v>
      </c>
      <c r="C7" s="1082">
        <v>4</v>
      </c>
      <c r="D7" s="1125"/>
      <c r="E7" s="1125">
        <v>429</v>
      </c>
      <c r="F7" s="1125"/>
      <c r="G7" s="1125">
        <v>70</v>
      </c>
      <c r="H7" s="1125"/>
      <c r="I7" s="1125">
        <v>47</v>
      </c>
      <c r="J7" s="1125"/>
      <c r="K7" s="40"/>
    </row>
    <row r="8" spans="1:13" ht="21" customHeight="1">
      <c r="A8" s="1135"/>
      <c r="B8" s="230" t="s">
        <v>332</v>
      </c>
      <c r="C8" s="1082">
        <v>4</v>
      </c>
      <c r="D8" s="1125"/>
      <c r="E8" s="1125">
        <v>429</v>
      </c>
      <c r="F8" s="1125"/>
      <c r="G8" s="1125">
        <v>69</v>
      </c>
      <c r="H8" s="1125"/>
      <c r="I8" s="1125">
        <v>46</v>
      </c>
      <c r="J8" s="1125"/>
      <c r="K8" s="40"/>
    </row>
    <row r="9" spans="1:13" ht="21" customHeight="1">
      <c r="A9" s="1135"/>
      <c r="B9" s="46" t="s">
        <v>181</v>
      </c>
      <c r="C9" s="1082">
        <v>4</v>
      </c>
      <c r="D9" s="1125"/>
      <c r="E9" s="1125">
        <v>429</v>
      </c>
      <c r="F9" s="1125"/>
      <c r="G9" s="1125">
        <v>68</v>
      </c>
      <c r="H9" s="1125"/>
      <c r="I9" s="1125">
        <v>47</v>
      </c>
      <c r="J9" s="1125"/>
      <c r="K9" s="40"/>
    </row>
    <row r="10" spans="1:13" ht="21" customHeight="1">
      <c r="A10" s="1135"/>
      <c r="B10" s="46" t="s">
        <v>164</v>
      </c>
      <c r="C10" s="1082">
        <v>4</v>
      </c>
      <c r="D10" s="1125"/>
      <c r="E10" s="1125">
        <v>429</v>
      </c>
      <c r="F10" s="1125"/>
      <c r="G10" s="1125">
        <v>68</v>
      </c>
      <c r="H10" s="1125"/>
      <c r="I10" s="1125">
        <v>45</v>
      </c>
      <c r="J10" s="1125"/>
      <c r="K10" s="40"/>
    </row>
    <row r="11" spans="1:13" ht="21" customHeight="1">
      <c r="A11" s="1135"/>
      <c r="B11" s="230" t="s">
        <v>165</v>
      </c>
      <c r="C11" s="1082">
        <v>4</v>
      </c>
      <c r="D11" s="1125"/>
      <c r="E11" s="1125">
        <v>429</v>
      </c>
      <c r="F11" s="1125"/>
      <c r="G11" s="1125">
        <v>68</v>
      </c>
      <c r="H11" s="1125"/>
      <c r="I11" s="1125">
        <v>46</v>
      </c>
      <c r="J11" s="1125"/>
      <c r="K11" s="40"/>
    </row>
    <row r="12" spans="1:13" ht="21" customHeight="1">
      <c r="A12" s="1135"/>
      <c r="B12" s="230" t="s">
        <v>166</v>
      </c>
      <c r="C12" s="1082">
        <v>4</v>
      </c>
      <c r="D12" s="1125"/>
      <c r="E12" s="1125">
        <v>429</v>
      </c>
      <c r="F12" s="1125"/>
      <c r="G12" s="1125">
        <v>67</v>
      </c>
      <c r="H12" s="1125"/>
      <c r="I12" s="1125">
        <v>47</v>
      </c>
      <c r="J12" s="1125"/>
      <c r="K12" s="40"/>
    </row>
    <row r="13" spans="1:13" ht="21" customHeight="1">
      <c r="A13" s="1135"/>
      <c r="B13" s="230" t="s">
        <v>211</v>
      </c>
      <c r="C13" s="1082">
        <v>4</v>
      </c>
      <c r="D13" s="1125"/>
      <c r="E13" s="1125">
        <v>429</v>
      </c>
      <c r="F13" s="1125"/>
      <c r="G13" s="1125">
        <v>67</v>
      </c>
      <c r="H13" s="1125"/>
      <c r="I13" s="1125">
        <v>45</v>
      </c>
      <c r="J13" s="1125"/>
      <c r="K13" s="40"/>
    </row>
    <row r="14" spans="1:13" ht="21" customHeight="1" thickBot="1">
      <c r="A14" s="1135"/>
      <c r="B14" s="231" t="s">
        <v>1884</v>
      </c>
      <c r="C14" s="1333">
        <v>4</v>
      </c>
      <c r="D14" s="1334"/>
      <c r="E14" s="1153">
        <v>429</v>
      </c>
      <c r="F14" s="1334"/>
      <c r="G14" s="1153">
        <v>66</v>
      </c>
      <c r="H14" s="1334"/>
      <c r="I14" s="1153">
        <v>46</v>
      </c>
      <c r="J14" s="1334"/>
      <c r="K14" s="154"/>
    </row>
    <row r="15" spans="1:13" ht="21" customHeight="1">
      <c r="A15" s="1135"/>
      <c r="F15" s="1033" t="s">
        <v>1396</v>
      </c>
      <c r="G15" s="1181"/>
      <c r="H15" s="1181"/>
      <c r="I15" s="1181"/>
      <c r="J15" s="1181"/>
      <c r="K15" s="7"/>
    </row>
    <row r="16" spans="1:13" ht="18" customHeight="1">
      <c r="A16" s="1135"/>
      <c r="B16" s="369"/>
      <c r="J16" s="46"/>
      <c r="K16" s="422"/>
      <c r="L16" s="7"/>
    </row>
    <row r="17" spans="1:15" ht="18" customHeight="1">
      <c r="A17" s="1135"/>
      <c r="B17" s="369"/>
      <c r="J17" s="46"/>
      <c r="K17" s="422"/>
      <c r="L17" s="7"/>
    </row>
    <row r="18" spans="1:15" ht="21" customHeight="1" thickBot="1">
      <c r="A18" s="1135"/>
      <c r="B18" s="41" t="s">
        <v>1397</v>
      </c>
      <c r="C18" s="41"/>
      <c r="D18" s="41"/>
      <c r="E18" s="41"/>
      <c r="F18" s="41"/>
      <c r="G18" s="41"/>
      <c r="H18" s="41"/>
      <c r="I18" s="41"/>
      <c r="J18" s="41"/>
      <c r="K18" s="41"/>
      <c r="L18" s="41"/>
      <c r="M18" s="41"/>
      <c r="N18" s="1105" t="s">
        <v>1398</v>
      </c>
      <c r="O18" s="1105"/>
    </row>
    <row r="19" spans="1:15" ht="42" customHeight="1">
      <c r="A19" s="1135"/>
      <c r="B19" s="400" t="s">
        <v>317</v>
      </c>
      <c r="C19" s="401" t="s">
        <v>1399</v>
      </c>
      <c r="D19" s="401" t="s">
        <v>1400</v>
      </c>
      <c r="E19" s="401" t="s">
        <v>1401</v>
      </c>
      <c r="F19" s="401" t="s">
        <v>1402</v>
      </c>
      <c r="G19" s="423" t="s">
        <v>1403</v>
      </c>
      <c r="H19" s="401" t="s">
        <v>1404</v>
      </c>
      <c r="I19" s="401" t="s">
        <v>1405</v>
      </c>
      <c r="J19" s="38" t="s">
        <v>1406</v>
      </c>
      <c r="K19" s="401" t="s">
        <v>1407</v>
      </c>
      <c r="L19" s="38" t="s">
        <v>1408</v>
      </c>
      <c r="M19" s="401" t="s">
        <v>1409</v>
      </c>
      <c r="N19" s="38" t="s">
        <v>1410</v>
      </c>
      <c r="O19" s="39" t="s">
        <v>174</v>
      </c>
    </row>
    <row r="20" spans="1:15" ht="21" customHeight="1">
      <c r="A20" s="1135"/>
      <c r="B20" s="46" t="s">
        <v>716</v>
      </c>
      <c r="C20" s="43">
        <v>630</v>
      </c>
      <c r="D20" s="689">
        <v>205</v>
      </c>
      <c r="E20" s="689">
        <v>33</v>
      </c>
      <c r="F20" s="689">
        <v>136</v>
      </c>
      <c r="G20" s="689">
        <v>64</v>
      </c>
      <c r="H20" s="689">
        <v>9</v>
      </c>
      <c r="I20" s="689">
        <v>6</v>
      </c>
      <c r="J20" s="689">
        <v>5</v>
      </c>
      <c r="K20" s="689" t="s">
        <v>177</v>
      </c>
      <c r="L20" s="689">
        <v>21</v>
      </c>
      <c r="M20" s="689">
        <v>14</v>
      </c>
      <c r="N20" s="689">
        <v>10</v>
      </c>
      <c r="O20" s="698">
        <f>IF(C20-SUM(D20:N20)=0,"",C20-SUM(D20:N20))</f>
        <v>127</v>
      </c>
    </row>
    <row r="21" spans="1:15" ht="21" customHeight="1">
      <c r="A21" s="1135"/>
      <c r="B21" s="46" t="s">
        <v>165</v>
      </c>
      <c r="C21" s="45">
        <v>683</v>
      </c>
      <c r="D21" s="688">
        <v>207</v>
      </c>
      <c r="E21" s="688">
        <v>48</v>
      </c>
      <c r="F21" s="688">
        <v>144</v>
      </c>
      <c r="G21" s="688">
        <v>54</v>
      </c>
      <c r="H21" s="688">
        <v>12</v>
      </c>
      <c r="I21" s="688">
        <v>8</v>
      </c>
      <c r="J21" s="688">
        <v>6</v>
      </c>
      <c r="K21" s="688">
        <v>4</v>
      </c>
      <c r="L21" s="688">
        <v>15</v>
      </c>
      <c r="M21" s="688">
        <v>14</v>
      </c>
      <c r="N21" s="688">
        <v>10</v>
      </c>
      <c r="O21" s="698">
        <f>IF(C21-SUM(D21:N21)=0,"",C21-SUM(D21:N21))</f>
        <v>161</v>
      </c>
    </row>
    <row r="22" spans="1:15" ht="21" customHeight="1">
      <c r="A22" s="1135"/>
      <c r="B22" s="230" t="s">
        <v>166</v>
      </c>
      <c r="C22" s="45">
        <v>717</v>
      </c>
      <c r="D22" s="688">
        <v>201</v>
      </c>
      <c r="E22" s="688">
        <v>50</v>
      </c>
      <c r="F22" s="688">
        <v>155</v>
      </c>
      <c r="G22" s="688">
        <v>66</v>
      </c>
      <c r="H22" s="688">
        <v>16</v>
      </c>
      <c r="I22" s="688">
        <v>12</v>
      </c>
      <c r="J22" s="688">
        <v>5</v>
      </c>
      <c r="K22" s="688" t="s">
        <v>177</v>
      </c>
      <c r="L22" s="688">
        <v>15</v>
      </c>
      <c r="M22" s="688">
        <v>13</v>
      </c>
      <c r="N22" s="688">
        <v>10</v>
      </c>
      <c r="O22" s="698">
        <f>IF(C22-SUM(D22:N22)=0,"",C22-SUM(D22:N22))</f>
        <v>174</v>
      </c>
    </row>
    <row r="23" spans="1:15" ht="21" customHeight="1">
      <c r="A23" s="1135"/>
      <c r="B23" s="230" t="s">
        <v>211</v>
      </c>
      <c r="C23" s="45">
        <v>763</v>
      </c>
      <c r="D23" s="688">
        <v>216</v>
      </c>
      <c r="E23" s="688">
        <v>55</v>
      </c>
      <c r="F23" s="688">
        <v>163</v>
      </c>
      <c r="G23" s="688">
        <v>56</v>
      </c>
      <c r="H23" s="688">
        <v>20</v>
      </c>
      <c r="I23" s="688">
        <v>9</v>
      </c>
      <c r="J23" s="688">
        <v>4</v>
      </c>
      <c r="K23" s="688">
        <v>4</v>
      </c>
      <c r="L23" s="688">
        <v>40</v>
      </c>
      <c r="M23" s="688">
        <v>28</v>
      </c>
      <c r="N23" s="688">
        <v>11</v>
      </c>
      <c r="O23" s="698">
        <f>IF(C23-SUM(D23:N23)=0,"",C23-SUM(D23:N23))</f>
        <v>157</v>
      </c>
    </row>
    <row r="24" spans="1:15" ht="21" customHeight="1" thickBot="1">
      <c r="A24" s="1135"/>
      <c r="B24" s="231" t="s">
        <v>1884</v>
      </c>
      <c r="C24" s="49">
        <v>726</v>
      </c>
      <c r="D24" s="691">
        <v>203</v>
      </c>
      <c r="E24" s="691">
        <v>46</v>
      </c>
      <c r="F24" s="691">
        <v>157</v>
      </c>
      <c r="G24" s="691">
        <v>42</v>
      </c>
      <c r="H24" s="691">
        <v>17</v>
      </c>
      <c r="I24" s="691">
        <v>15</v>
      </c>
      <c r="J24" s="691">
        <v>6</v>
      </c>
      <c r="K24" s="691">
        <v>1</v>
      </c>
      <c r="L24" s="691">
        <v>30</v>
      </c>
      <c r="M24" s="691">
        <v>12</v>
      </c>
      <c r="N24" s="691">
        <v>15</v>
      </c>
      <c r="O24" s="51">
        <f>IF(C24-SUM(D24:N24)=0,"",C24-SUM(D24:N24))</f>
        <v>182</v>
      </c>
    </row>
    <row r="25" spans="1:15" ht="21" customHeight="1">
      <c r="A25" s="1135"/>
      <c r="B25" s="52" t="s">
        <v>1411</v>
      </c>
      <c r="L25" s="1033" t="s">
        <v>1412</v>
      </c>
      <c r="M25" s="1181"/>
      <c r="N25" s="1181"/>
      <c r="O25" s="1181"/>
    </row>
    <row r="26" spans="1:15">
      <c r="A26" s="1263"/>
      <c r="B26" s="424" t="s">
        <v>1413</v>
      </c>
    </row>
    <row r="27" spans="1:15">
      <c r="A27" s="1263"/>
      <c r="B27" s="425" t="s">
        <v>1414</v>
      </c>
    </row>
    <row r="28" spans="1:15">
      <c r="A28" s="1263"/>
      <c r="B28" s="424" t="s">
        <v>1415</v>
      </c>
    </row>
  </sheetData>
  <sheetProtection sheet="1" objects="1" scenarios="1"/>
  <mergeCells count="52">
    <mergeCell ref="A1:A28"/>
    <mergeCell ref="I1:J1"/>
    <mergeCell ref="B2:B4"/>
    <mergeCell ref="C2:J2"/>
    <mergeCell ref="C3:F3"/>
    <mergeCell ref="G3:H4"/>
    <mergeCell ref="I3:J4"/>
    <mergeCell ref="C4:D4"/>
    <mergeCell ref="E4:F4"/>
    <mergeCell ref="C5:D5"/>
    <mergeCell ref="E5:F5"/>
    <mergeCell ref="G5:H5"/>
    <mergeCell ref="I5:J5"/>
    <mergeCell ref="C6:D6"/>
    <mergeCell ref="E6:F6"/>
    <mergeCell ref="G6:H6"/>
    <mergeCell ref="I6:J6"/>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F15:J15"/>
    <mergeCell ref="N18:O18"/>
    <mergeCell ref="L25:O25"/>
    <mergeCell ref="C13:D13"/>
    <mergeCell ref="E13:F13"/>
    <mergeCell ref="G13:H13"/>
    <mergeCell ref="I13:J13"/>
    <mergeCell ref="C14:D14"/>
    <mergeCell ref="E14:F14"/>
    <mergeCell ref="G14:H14"/>
    <mergeCell ref="I14:J14"/>
  </mergeCells>
  <phoneticPr fontId="3"/>
  <pageMargins left="0.39370078740157483" right="0.39370078740157483" top="1.3779527559055118" bottom="0.78740157480314965" header="0.9055118110236221" footer="0.51181102362204722"/>
  <pageSetup paperSize="9" scale="83" firstPageNumber="51" orientation="landscape" horizontalDpi="1200" verticalDpi="1200" r:id="rId1"/>
  <headerFooter alignWithMargins="0">
    <oddHeader>&amp;C&amp;"ＭＳ 明朝,標準"&amp;20保　　　健</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P26"/>
  <sheetViews>
    <sheetView zoomScaleNormal="100" workbookViewId="0">
      <selection sqref="A1:E1"/>
    </sheetView>
  </sheetViews>
  <sheetFormatPr defaultRowHeight="13.5"/>
  <cols>
    <col min="1" max="1" width="7.625" style="36" customWidth="1"/>
    <col min="2" max="2" width="7.5" style="36" customWidth="1"/>
    <col min="3" max="3" width="6.5" style="36" customWidth="1"/>
    <col min="4" max="16" width="9.125" style="36" customWidth="1"/>
    <col min="17" max="16384" width="9" style="36"/>
  </cols>
  <sheetData>
    <row r="1" spans="1:16" ht="21" customHeight="1" thickBot="1">
      <c r="A1" s="1135">
        <v>51</v>
      </c>
      <c r="B1" s="41" t="s">
        <v>1416</v>
      </c>
      <c r="C1" s="41"/>
      <c r="D1" s="41"/>
      <c r="E1" s="41"/>
      <c r="F1" s="41"/>
      <c r="G1" s="41"/>
      <c r="H1" s="41"/>
      <c r="I1" s="41"/>
      <c r="J1" s="41"/>
      <c r="K1" s="41"/>
      <c r="L1" s="41"/>
      <c r="M1" s="41"/>
      <c r="N1" s="41"/>
      <c r="O1" s="41"/>
    </row>
    <row r="2" spans="1:16" ht="21" customHeight="1">
      <c r="A2" s="1135"/>
      <c r="B2" s="1123" t="s">
        <v>1417</v>
      </c>
      <c r="C2" s="1348"/>
      <c r="D2" s="1102" t="s">
        <v>1418</v>
      </c>
      <c r="E2" s="1014"/>
      <c r="F2" s="1014"/>
      <c r="G2" s="1014"/>
      <c r="H2" s="1014"/>
      <c r="I2" s="1014"/>
      <c r="J2" s="1014"/>
      <c r="K2" s="1014"/>
      <c r="L2" s="1014"/>
      <c r="M2" s="1014"/>
      <c r="N2" s="1014"/>
      <c r="O2" s="1014"/>
    </row>
    <row r="3" spans="1:16" ht="21" customHeight="1">
      <c r="A3" s="1135"/>
      <c r="B3" s="1349"/>
      <c r="C3" s="1350"/>
      <c r="D3" s="152" t="s">
        <v>344</v>
      </c>
      <c r="E3" s="152" t="s">
        <v>1419</v>
      </c>
      <c r="F3" s="152" t="s">
        <v>1420</v>
      </c>
      <c r="G3" s="152" t="s">
        <v>1421</v>
      </c>
      <c r="H3" s="152" t="s">
        <v>1422</v>
      </c>
      <c r="I3" s="152" t="s">
        <v>1423</v>
      </c>
      <c r="J3" s="152" t="s">
        <v>1424</v>
      </c>
      <c r="K3" s="152" t="s">
        <v>1425</v>
      </c>
      <c r="L3" s="152" t="s">
        <v>1426</v>
      </c>
      <c r="M3" s="152" t="s">
        <v>1427</v>
      </c>
      <c r="N3" s="152" t="s">
        <v>1428</v>
      </c>
      <c r="O3" s="313" t="s">
        <v>1429</v>
      </c>
    </row>
    <row r="4" spans="1:16" ht="21" customHeight="1">
      <c r="A4" s="1135"/>
      <c r="B4" s="1033" t="s">
        <v>1951</v>
      </c>
      <c r="C4" s="1247"/>
      <c r="D4" s="696">
        <f>IF(SUM(E4:O4)=0,"",SUM(E4:O4))</f>
        <v>61068</v>
      </c>
      <c r="E4" s="690">
        <v>20144</v>
      </c>
      <c r="F4" s="690">
        <v>5315</v>
      </c>
      <c r="G4" s="690">
        <v>7137</v>
      </c>
      <c r="H4" s="690">
        <v>9228</v>
      </c>
      <c r="I4" s="688">
        <v>5010</v>
      </c>
      <c r="J4" s="690">
        <v>241</v>
      </c>
      <c r="K4" s="690">
        <v>2666</v>
      </c>
      <c r="L4" s="690">
        <v>8353</v>
      </c>
      <c r="M4" s="690">
        <v>878</v>
      </c>
      <c r="N4" s="688">
        <v>263</v>
      </c>
      <c r="O4" s="690">
        <v>1833</v>
      </c>
    </row>
    <row r="5" spans="1:16" ht="21" customHeight="1">
      <c r="A5" s="1135"/>
      <c r="B5" s="1033" t="s">
        <v>1059</v>
      </c>
      <c r="C5" s="1247"/>
      <c r="D5" s="696">
        <f>IF(SUM(E5:O5)=0,"",SUM(E5:O5))</f>
        <v>58890</v>
      </c>
      <c r="E5" s="690">
        <v>19848</v>
      </c>
      <c r="F5" s="690">
        <v>5068</v>
      </c>
      <c r="G5" s="690">
        <v>6662</v>
      </c>
      <c r="H5" s="690">
        <v>8146</v>
      </c>
      <c r="I5" s="688">
        <v>4864</v>
      </c>
      <c r="J5" s="690">
        <v>251</v>
      </c>
      <c r="K5" s="690">
        <v>2788</v>
      </c>
      <c r="L5" s="690">
        <v>7897</v>
      </c>
      <c r="M5" s="690">
        <v>1106</v>
      </c>
      <c r="N5" s="688">
        <v>305</v>
      </c>
      <c r="O5" s="690">
        <v>1955</v>
      </c>
    </row>
    <row r="6" spans="1:16" ht="21" customHeight="1">
      <c r="A6" s="1135"/>
      <c r="B6" s="1033" t="s">
        <v>1060</v>
      </c>
      <c r="C6" s="1351"/>
      <c r="D6" s="696">
        <f>IF(SUM(E6:O6)=0,"",SUM(E6:O6))</f>
        <v>53812</v>
      </c>
      <c r="E6" s="690">
        <v>18371</v>
      </c>
      <c r="F6" s="690">
        <v>4827</v>
      </c>
      <c r="G6" s="690">
        <v>6196</v>
      </c>
      <c r="H6" s="690">
        <v>6966</v>
      </c>
      <c r="I6" s="688">
        <v>4432</v>
      </c>
      <c r="J6" s="690">
        <v>125</v>
      </c>
      <c r="K6" s="690">
        <v>2456</v>
      </c>
      <c r="L6" s="690">
        <v>7690</v>
      </c>
      <c r="M6" s="690">
        <v>1091</v>
      </c>
      <c r="N6" s="688">
        <v>238</v>
      </c>
      <c r="O6" s="690">
        <v>1420</v>
      </c>
    </row>
    <row r="7" spans="1:16" ht="21" customHeight="1">
      <c r="A7" s="1135"/>
      <c r="B7" s="1033" t="s">
        <v>1891</v>
      </c>
      <c r="C7" s="1351"/>
      <c r="D7" s="696">
        <f>IF(SUM(E7:O7)=0,"",SUM(E7:O7))</f>
        <v>41880</v>
      </c>
      <c r="E7" s="690">
        <v>13161</v>
      </c>
      <c r="F7" s="690">
        <v>2284</v>
      </c>
      <c r="G7" s="690">
        <v>4436</v>
      </c>
      <c r="H7" s="690">
        <v>7935</v>
      </c>
      <c r="I7" s="688">
        <v>3308</v>
      </c>
      <c r="J7" s="690">
        <v>144</v>
      </c>
      <c r="K7" s="690">
        <v>1485</v>
      </c>
      <c r="L7" s="690">
        <v>6754</v>
      </c>
      <c r="M7" s="690">
        <v>870</v>
      </c>
      <c r="N7" s="688" t="s">
        <v>516</v>
      </c>
      <c r="O7" s="690">
        <v>1503</v>
      </c>
    </row>
    <row r="8" spans="1:16" ht="21" customHeight="1" thickBot="1">
      <c r="A8" s="1135"/>
      <c r="B8" s="1033" t="s">
        <v>1957</v>
      </c>
      <c r="C8" s="1351"/>
      <c r="D8" s="696">
        <f>IF(SUM(E8:O8)=0,"",SUM(E8:O8))</f>
        <v>43774</v>
      </c>
      <c r="E8" s="690">
        <v>13200</v>
      </c>
      <c r="F8" s="690">
        <v>2452</v>
      </c>
      <c r="G8" s="690">
        <v>5617</v>
      </c>
      <c r="H8" s="690">
        <v>7572</v>
      </c>
      <c r="I8" s="688">
        <v>3685</v>
      </c>
      <c r="J8" s="690">
        <v>510</v>
      </c>
      <c r="K8" s="690">
        <v>1500</v>
      </c>
      <c r="L8" s="690">
        <v>6744</v>
      </c>
      <c r="M8" s="690">
        <v>612</v>
      </c>
      <c r="N8" s="688" t="s">
        <v>177</v>
      </c>
      <c r="O8" s="690">
        <v>1882</v>
      </c>
    </row>
    <row r="9" spans="1:16" ht="21" customHeight="1">
      <c r="A9" s="1135"/>
      <c r="B9" s="426"/>
      <c r="C9" s="69"/>
      <c r="D9" s="69"/>
      <c r="E9" s="69"/>
      <c r="F9" s="69"/>
      <c r="G9" s="69"/>
      <c r="H9" s="69"/>
      <c r="I9" s="69"/>
      <c r="J9" s="69"/>
      <c r="K9" s="69"/>
      <c r="L9" s="69"/>
      <c r="M9" s="69"/>
      <c r="N9" s="1106" t="s">
        <v>1430</v>
      </c>
      <c r="O9" s="1183"/>
    </row>
    <row r="10" spans="1:16" ht="21" customHeight="1">
      <c r="A10" s="1135"/>
      <c r="B10" s="369"/>
      <c r="N10" s="46"/>
      <c r="O10" s="7"/>
    </row>
    <row r="11" spans="1:16" ht="21" customHeight="1" thickBot="1">
      <c r="A11" s="1135"/>
      <c r="B11" s="369"/>
      <c r="C11" s="41"/>
      <c r="D11" s="41"/>
      <c r="E11" s="41"/>
      <c r="F11" s="41"/>
      <c r="G11" s="41"/>
      <c r="H11" s="41"/>
      <c r="I11" s="41"/>
      <c r="J11" s="41"/>
      <c r="K11" s="41"/>
      <c r="L11" s="41"/>
      <c r="M11" s="41"/>
      <c r="N11" s="41"/>
      <c r="O11" s="41"/>
      <c r="P11" s="41"/>
    </row>
    <row r="12" spans="1:16" ht="21" customHeight="1">
      <c r="A12" s="1135"/>
      <c r="B12" s="1123" t="s">
        <v>1417</v>
      </c>
      <c r="C12" s="1348"/>
      <c r="D12" s="1046" t="s">
        <v>1431</v>
      </c>
      <c r="E12" s="1014"/>
      <c r="F12" s="1014"/>
      <c r="G12" s="1014"/>
      <c r="H12" s="1014"/>
      <c r="I12" s="1014"/>
      <c r="J12" s="1014"/>
      <c r="K12" s="1014"/>
      <c r="L12" s="1014"/>
      <c r="M12" s="1014"/>
      <c r="N12" s="1014"/>
      <c r="O12" s="1014"/>
      <c r="P12" s="1014"/>
    </row>
    <row r="13" spans="1:16" ht="21" customHeight="1">
      <c r="A13" s="1135"/>
      <c r="B13" s="1349"/>
      <c r="C13" s="1350"/>
      <c r="D13" s="152" t="s">
        <v>344</v>
      </c>
      <c r="E13" s="152" t="s">
        <v>1419</v>
      </c>
      <c r="F13" s="152" t="s">
        <v>1420</v>
      </c>
      <c r="G13" s="152" t="s">
        <v>1421</v>
      </c>
      <c r="H13" s="152" t="s">
        <v>1422</v>
      </c>
      <c r="I13" s="152" t="s">
        <v>1423</v>
      </c>
      <c r="J13" s="152" t="s">
        <v>1424</v>
      </c>
      <c r="K13" s="152" t="s">
        <v>1425</v>
      </c>
      <c r="L13" s="152" t="s">
        <v>1426</v>
      </c>
      <c r="M13" s="152" t="s">
        <v>1427</v>
      </c>
      <c r="N13" s="152" t="s">
        <v>1428</v>
      </c>
      <c r="O13" s="152" t="s">
        <v>1432</v>
      </c>
      <c r="P13" s="313" t="s">
        <v>1433</v>
      </c>
    </row>
    <row r="14" spans="1:16" ht="21" customHeight="1">
      <c r="A14" s="1135"/>
      <c r="B14" s="1089" t="s">
        <v>1951</v>
      </c>
      <c r="C14" s="1352"/>
      <c r="D14" s="722">
        <f t="shared" ref="D14:D23" si="0">IF(SUM(E14:P14)=0,"",SUM(E14:P14))</f>
        <v>644.40000000000009</v>
      </c>
      <c r="E14" s="427">
        <v>179.4</v>
      </c>
      <c r="F14" s="427">
        <v>164.9</v>
      </c>
      <c r="G14" s="427">
        <v>36.299999999999997</v>
      </c>
      <c r="H14" s="427">
        <v>26</v>
      </c>
      <c r="I14" s="427">
        <v>39.1</v>
      </c>
      <c r="J14" s="427">
        <v>29.1</v>
      </c>
      <c r="K14" s="427">
        <v>39.700000000000003</v>
      </c>
      <c r="L14" s="427">
        <v>60.9</v>
      </c>
      <c r="M14" s="427">
        <v>41.5</v>
      </c>
      <c r="N14" s="427">
        <v>23.8</v>
      </c>
      <c r="O14" s="427" t="s">
        <v>177</v>
      </c>
      <c r="P14" s="427">
        <v>3.7</v>
      </c>
    </row>
    <row r="15" spans="1:16" ht="21" customHeight="1">
      <c r="A15" s="1135"/>
      <c r="B15" s="1226"/>
      <c r="C15" s="1351"/>
      <c r="D15" s="723">
        <f t="shared" si="0"/>
        <v>157227</v>
      </c>
      <c r="E15" s="688">
        <v>43774</v>
      </c>
      <c r="F15" s="688">
        <v>40245</v>
      </c>
      <c r="G15" s="688">
        <v>8859</v>
      </c>
      <c r="H15" s="688">
        <v>6330</v>
      </c>
      <c r="I15" s="688">
        <v>9542</v>
      </c>
      <c r="J15" s="688">
        <v>7097</v>
      </c>
      <c r="K15" s="688">
        <v>9684</v>
      </c>
      <c r="L15" s="688">
        <v>14853</v>
      </c>
      <c r="M15" s="688">
        <v>10136</v>
      </c>
      <c r="N15" s="688">
        <v>5806</v>
      </c>
      <c r="O15" s="688" t="s">
        <v>177</v>
      </c>
      <c r="P15" s="688">
        <v>901</v>
      </c>
    </row>
    <row r="16" spans="1:16" ht="21" customHeight="1">
      <c r="A16" s="1135"/>
      <c r="B16" s="1033" t="s">
        <v>1059</v>
      </c>
      <c r="C16" s="1351"/>
      <c r="D16" s="722">
        <f t="shared" si="0"/>
        <v>647.79999999999995</v>
      </c>
      <c r="E16" s="427">
        <v>179</v>
      </c>
      <c r="F16" s="427">
        <v>162.9</v>
      </c>
      <c r="G16" s="427">
        <v>32.700000000000003</v>
      </c>
      <c r="H16" s="427">
        <v>23.7</v>
      </c>
      <c r="I16" s="427">
        <v>55.2</v>
      </c>
      <c r="J16" s="427">
        <v>29.7</v>
      </c>
      <c r="K16" s="427">
        <v>38</v>
      </c>
      <c r="L16" s="427">
        <v>56.5</v>
      </c>
      <c r="M16" s="427">
        <v>42.2</v>
      </c>
      <c r="N16" s="427">
        <v>23.3</v>
      </c>
      <c r="O16" s="427" t="s">
        <v>177</v>
      </c>
      <c r="P16" s="427">
        <v>4.5999999999999996</v>
      </c>
    </row>
    <row r="17" spans="1:16" ht="21" customHeight="1">
      <c r="A17" s="1135"/>
      <c r="B17" s="1226"/>
      <c r="C17" s="1351"/>
      <c r="D17" s="723">
        <f t="shared" si="0"/>
        <v>158060</v>
      </c>
      <c r="E17" s="688">
        <v>43662</v>
      </c>
      <c r="F17" s="688">
        <v>39748</v>
      </c>
      <c r="G17" s="688">
        <v>7985</v>
      </c>
      <c r="H17" s="688">
        <v>5790</v>
      </c>
      <c r="I17" s="688">
        <v>13468</v>
      </c>
      <c r="J17" s="688">
        <v>7250</v>
      </c>
      <c r="K17" s="688">
        <v>9274</v>
      </c>
      <c r="L17" s="688">
        <v>13778</v>
      </c>
      <c r="M17" s="688">
        <v>10307</v>
      </c>
      <c r="N17" s="688">
        <v>5680</v>
      </c>
      <c r="O17" s="688" t="s">
        <v>177</v>
      </c>
      <c r="P17" s="688">
        <v>1118</v>
      </c>
    </row>
    <row r="18" spans="1:16" ht="21" customHeight="1">
      <c r="A18" s="1135"/>
      <c r="B18" s="1033" t="s">
        <v>1060</v>
      </c>
      <c r="C18" s="1351"/>
      <c r="D18" s="722">
        <f t="shared" si="0"/>
        <v>639.80000000000007</v>
      </c>
      <c r="E18" s="427">
        <v>177</v>
      </c>
      <c r="F18" s="427">
        <v>159.6</v>
      </c>
      <c r="G18" s="427">
        <v>30.1</v>
      </c>
      <c r="H18" s="427">
        <v>19.7</v>
      </c>
      <c r="I18" s="427">
        <v>55.8</v>
      </c>
      <c r="J18" s="427">
        <v>31.1</v>
      </c>
      <c r="K18" s="427">
        <v>37.5</v>
      </c>
      <c r="L18" s="427">
        <v>59.4</v>
      </c>
      <c r="M18" s="427">
        <v>43.4</v>
      </c>
      <c r="N18" s="427">
        <v>21.6</v>
      </c>
      <c r="O18" s="427" t="s">
        <v>177</v>
      </c>
      <c r="P18" s="427">
        <v>4.5999999999999996</v>
      </c>
    </row>
    <row r="19" spans="1:16" ht="21" customHeight="1">
      <c r="A19" s="1135"/>
      <c r="B19" s="1226"/>
      <c r="C19" s="1351"/>
      <c r="D19" s="723">
        <f t="shared" si="0"/>
        <v>154811</v>
      </c>
      <c r="E19" s="688">
        <v>42840</v>
      </c>
      <c r="F19" s="688">
        <v>38612</v>
      </c>
      <c r="G19" s="688">
        <v>7280</v>
      </c>
      <c r="H19" s="688">
        <v>4773</v>
      </c>
      <c r="I19" s="688">
        <v>13495</v>
      </c>
      <c r="J19" s="688">
        <v>7524</v>
      </c>
      <c r="K19" s="688">
        <v>9078</v>
      </c>
      <c r="L19" s="688">
        <v>14369</v>
      </c>
      <c r="M19" s="688">
        <v>10495</v>
      </c>
      <c r="N19" s="688">
        <v>5229</v>
      </c>
      <c r="O19" s="688" t="s">
        <v>177</v>
      </c>
      <c r="P19" s="688">
        <v>1116</v>
      </c>
    </row>
    <row r="20" spans="1:16" ht="21" customHeight="1">
      <c r="A20" s="1135"/>
      <c r="B20" s="1033" t="s">
        <v>1887</v>
      </c>
      <c r="C20" s="1351"/>
      <c r="D20" s="722">
        <f t="shared" si="0"/>
        <v>536</v>
      </c>
      <c r="E20" s="427">
        <v>159.5</v>
      </c>
      <c r="F20" s="427">
        <v>118.8</v>
      </c>
      <c r="G20" s="427">
        <v>24.5</v>
      </c>
      <c r="H20" s="427">
        <v>15.7</v>
      </c>
      <c r="I20" s="427">
        <v>39.4</v>
      </c>
      <c r="J20" s="427">
        <v>28.1</v>
      </c>
      <c r="K20" s="427">
        <v>34.6</v>
      </c>
      <c r="L20" s="427">
        <v>54.7</v>
      </c>
      <c r="M20" s="427">
        <v>40</v>
      </c>
      <c r="N20" s="427">
        <v>16.5</v>
      </c>
      <c r="O20" s="427" t="s">
        <v>516</v>
      </c>
      <c r="P20" s="427">
        <v>4.2</v>
      </c>
    </row>
    <row r="21" spans="1:16" ht="21" customHeight="1">
      <c r="A21" s="1135"/>
      <c r="B21" s="1226"/>
      <c r="C21" s="1351"/>
      <c r="D21" s="723">
        <f t="shared" si="0"/>
        <v>130236</v>
      </c>
      <c r="E21" s="688">
        <v>38769</v>
      </c>
      <c r="F21" s="688">
        <v>28857</v>
      </c>
      <c r="G21" s="688">
        <v>5958</v>
      </c>
      <c r="H21" s="688">
        <v>3817</v>
      </c>
      <c r="I21" s="688">
        <v>9573</v>
      </c>
      <c r="J21" s="688">
        <v>6822</v>
      </c>
      <c r="K21" s="688">
        <v>8410</v>
      </c>
      <c r="L21" s="688">
        <v>13302</v>
      </c>
      <c r="M21" s="688">
        <v>9709</v>
      </c>
      <c r="N21" s="688">
        <v>4015</v>
      </c>
      <c r="O21" s="688" t="s">
        <v>516</v>
      </c>
      <c r="P21" s="688">
        <v>1004</v>
      </c>
    </row>
    <row r="22" spans="1:16" ht="21" customHeight="1">
      <c r="A22" s="1135"/>
      <c r="B22" s="1033" t="s">
        <v>1952</v>
      </c>
      <c r="C22" s="1351"/>
      <c r="D22" s="722">
        <f t="shared" si="0"/>
        <v>561.59999999999991</v>
      </c>
      <c r="E22" s="427">
        <v>167.5</v>
      </c>
      <c r="F22" s="427">
        <v>132</v>
      </c>
      <c r="G22" s="427">
        <v>25.7</v>
      </c>
      <c r="H22" s="427">
        <v>14.7</v>
      </c>
      <c r="I22" s="427">
        <v>41.8</v>
      </c>
      <c r="J22" s="427">
        <v>29.9</v>
      </c>
      <c r="K22" s="427">
        <v>34.1</v>
      </c>
      <c r="L22" s="427">
        <v>54.7</v>
      </c>
      <c r="M22" s="427">
        <v>41.8</v>
      </c>
      <c r="N22" s="427">
        <v>15.5</v>
      </c>
      <c r="O22" s="427" t="s">
        <v>177</v>
      </c>
      <c r="P22" s="427">
        <v>3.9</v>
      </c>
    </row>
    <row r="23" spans="1:16" ht="21" customHeight="1" thickBot="1">
      <c r="A23" s="1135"/>
      <c r="B23" s="1226"/>
      <c r="C23" s="1351"/>
      <c r="D23" s="723">
        <f t="shared" si="0"/>
        <v>135915</v>
      </c>
      <c r="E23" s="688">
        <v>40531</v>
      </c>
      <c r="F23" s="688">
        <v>31954</v>
      </c>
      <c r="G23" s="688">
        <v>6232</v>
      </c>
      <c r="H23" s="688">
        <v>3553</v>
      </c>
      <c r="I23" s="688">
        <v>10113</v>
      </c>
      <c r="J23" s="688">
        <v>7248</v>
      </c>
      <c r="K23" s="688">
        <v>8261</v>
      </c>
      <c r="L23" s="688">
        <v>13227</v>
      </c>
      <c r="M23" s="688">
        <v>10116</v>
      </c>
      <c r="N23" s="688">
        <v>3748</v>
      </c>
      <c r="O23" s="688" t="s">
        <v>177</v>
      </c>
      <c r="P23" s="688">
        <v>932</v>
      </c>
    </row>
    <row r="24" spans="1:16" ht="21" customHeight="1">
      <c r="A24" s="1135"/>
      <c r="B24" s="426"/>
      <c r="C24" s="69" t="s">
        <v>1434</v>
      </c>
      <c r="D24" s="69"/>
      <c r="E24" s="69"/>
      <c r="F24" s="69"/>
      <c r="G24" s="69"/>
      <c r="H24" s="69"/>
      <c r="I24" s="69"/>
      <c r="J24" s="69"/>
      <c r="K24" s="69"/>
      <c r="L24" s="69"/>
      <c r="M24" s="69"/>
      <c r="N24" s="69"/>
      <c r="O24" s="1106" t="s">
        <v>1430</v>
      </c>
      <c r="P24" s="1183"/>
    </row>
    <row r="25" spans="1:16">
      <c r="A25" s="369"/>
      <c r="B25" s="428"/>
      <c r="C25" s="40"/>
      <c r="D25" s="40"/>
      <c r="E25" s="40"/>
      <c r="F25" s="40"/>
      <c r="G25" s="40"/>
      <c r="H25" s="40"/>
      <c r="I25" s="40"/>
      <c r="J25" s="40"/>
      <c r="K25" s="40"/>
      <c r="L25" s="40"/>
      <c r="M25" s="40"/>
      <c r="N25" s="40"/>
      <c r="O25" s="40"/>
      <c r="P25" s="40"/>
    </row>
    <row r="26" spans="1:16">
      <c r="A26" s="369"/>
      <c r="B26" s="369"/>
    </row>
  </sheetData>
  <sheetProtection sheet="1" objects="1" scenarios="1"/>
  <mergeCells count="17">
    <mergeCell ref="B22:C23"/>
    <mergeCell ref="A1:A24"/>
    <mergeCell ref="B2:C3"/>
    <mergeCell ref="B8:C8"/>
    <mergeCell ref="D2:O2"/>
    <mergeCell ref="B4:C4"/>
    <mergeCell ref="B5:C5"/>
    <mergeCell ref="B6:C6"/>
    <mergeCell ref="B7:C7"/>
    <mergeCell ref="N9:O9"/>
    <mergeCell ref="B12:C13"/>
    <mergeCell ref="O24:P24"/>
    <mergeCell ref="D12:P12"/>
    <mergeCell ref="B14:C15"/>
    <mergeCell ref="B16:C17"/>
    <mergeCell ref="B18:C19"/>
    <mergeCell ref="B20:C21"/>
  </mergeCells>
  <phoneticPr fontId="3"/>
  <pageMargins left="0.39370078740157483" right="0.39370078740157483" top="0.98425196850393704" bottom="0.78740157480314965" header="0.51181102362204722" footer="0.51181102362204722"/>
  <pageSetup paperSize="9" firstPageNumber="52"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R32"/>
  <sheetViews>
    <sheetView zoomScaleNormal="100" workbookViewId="0">
      <selection sqref="A1:E1"/>
    </sheetView>
  </sheetViews>
  <sheetFormatPr defaultRowHeight="13.5"/>
  <cols>
    <col min="1" max="1" width="6.625" style="36" customWidth="1"/>
    <col min="2" max="2" width="12.125" style="36" customWidth="1"/>
    <col min="3" max="3" width="9.25" style="36" customWidth="1"/>
    <col min="4" max="7" width="8.375" style="36" customWidth="1"/>
    <col min="8" max="8" width="11" style="36" customWidth="1"/>
    <col min="9" max="10" width="8.375" style="36" customWidth="1"/>
    <col min="11" max="11" width="14" style="36" customWidth="1"/>
    <col min="12" max="14" width="9" style="36"/>
    <col min="15" max="15" width="9" style="569"/>
    <col min="16" max="16" width="9" style="36"/>
    <col min="17" max="17" width="12.375" style="36" customWidth="1"/>
    <col min="18" max="18" width="10" style="36" customWidth="1"/>
    <col min="19" max="16384" width="9" style="36"/>
  </cols>
  <sheetData>
    <row r="1" spans="1:18" ht="23.1" customHeight="1" thickBot="1">
      <c r="A1" s="1353">
        <v>52</v>
      </c>
      <c r="B1" s="41" t="s">
        <v>1435</v>
      </c>
      <c r="C1" s="41"/>
      <c r="D1" s="41"/>
      <c r="E1" s="41"/>
      <c r="F1" s="41"/>
      <c r="G1" s="41"/>
      <c r="H1" s="41"/>
      <c r="I1" s="1105"/>
      <c r="J1" s="1042"/>
      <c r="K1" s="1043"/>
      <c r="N1" s="1105" t="s">
        <v>1351</v>
      </c>
      <c r="O1" s="1105"/>
      <c r="P1" s="1042"/>
      <c r="Q1" s="1043"/>
      <c r="R1" s="1043"/>
    </row>
    <row r="2" spans="1:18" ht="40.5">
      <c r="A2" s="1353"/>
      <c r="B2" s="1102" t="s">
        <v>1436</v>
      </c>
      <c r="C2" s="1014"/>
      <c r="D2" s="401" t="s">
        <v>1437</v>
      </c>
      <c r="E2" s="38" t="s">
        <v>1438</v>
      </c>
      <c r="F2" s="38" t="s">
        <v>1439</v>
      </c>
      <c r="G2" s="38" t="s">
        <v>1440</v>
      </c>
      <c r="H2" s="401" t="s">
        <v>1441</v>
      </c>
      <c r="I2" s="38" t="s">
        <v>1442</v>
      </c>
      <c r="J2" s="38" t="s">
        <v>1443</v>
      </c>
      <c r="K2" s="429" t="s">
        <v>1444</v>
      </c>
      <c r="L2" s="38" t="s">
        <v>1445</v>
      </c>
      <c r="M2" s="38" t="s">
        <v>1446</v>
      </c>
      <c r="N2" s="429" t="s">
        <v>1447</v>
      </c>
      <c r="O2" s="429" t="s">
        <v>1897</v>
      </c>
      <c r="P2" s="38" t="s">
        <v>1448</v>
      </c>
      <c r="Q2" s="38" t="s">
        <v>1449</v>
      </c>
      <c r="R2" s="39" t="s">
        <v>1450</v>
      </c>
    </row>
    <row r="3" spans="1:18" ht="33" customHeight="1">
      <c r="A3" s="1353"/>
      <c r="B3" s="1354" t="s">
        <v>717</v>
      </c>
      <c r="C3" s="430" t="s">
        <v>1451</v>
      </c>
      <c r="D3" s="45">
        <v>34</v>
      </c>
      <c r="E3" s="688">
        <v>1379</v>
      </c>
      <c r="F3" s="688" t="s">
        <v>177</v>
      </c>
      <c r="G3" s="688">
        <v>2415</v>
      </c>
      <c r="H3" s="688">
        <v>429</v>
      </c>
      <c r="I3" s="688" t="s">
        <v>177</v>
      </c>
      <c r="J3" s="688" t="s">
        <v>177</v>
      </c>
      <c r="K3" s="431" t="s">
        <v>1453</v>
      </c>
      <c r="L3" s="688">
        <v>1101</v>
      </c>
      <c r="M3" s="688">
        <v>2406</v>
      </c>
      <c r="N3" s="688">
        <v>2412</v>
      </c>
      <c r="O3" s="688"/>
      <c r="P3" s="688">
        <v>595</v>
      </c>
      <c r="Q3" s="688" t="s">
        <v>177</v>
      </c>
      <c r="R3" s="688">
        <v>1812</v>
      </c>
    </row>
    <row r="4" spans="1:18" ht="32.25" customHeight="1">
      <c r="A4" s="1353"/>
      <c r="B4" s="1355"/>
      <c r="C4" s="292" t="s">
        <v>1452</v>
      </c>
      <c r="D4" s="45" t="s">
        <v>177</v>
      </c>
      <c r="E4" s="688">
        <v>805</v>
      </c>
      <c r="F4" s="688" t="s">
        <v>177</v>
      </c>
      <c r="G4" s="688" t="s">
        <v>177</v>
      </c>
      <c r="H4" s="688" t="s">
        <v>177</v>
      </c>
      <c r="I4" s="688" t="s">
        <v>177</v>
      </c>
      <c r="J4" s="688" t="s">
        <v>177</v>
      </c>
      <c r="K4" s="432" t="s">
        <v>177</v>
      </c>
      <c r="L4" s="688" t="s">
        <v>177</v>
      </c>
      <c r="M4" s="688" t="s">
        <v>177</v>
      </c>
      <c r="N4" s="688" t="s">
        <v>177</v>
      </c>
      <c r="O4" s="688"/>
      <c r="P4" s="688" t="s">
        <v>177</v>
      </c>
      <c r="Q4" s="688">
        <v>1</v>
      </c>
      <c r="R4" s="688" t="s">
        <v>177</v>
      </c>
    </row>
    <row r="5" spans="1:18" ht="32.25" customHeight="1">
      <c r="A5" s="1353"/>
      <c r="B5" s="1355" t="s">
        <v>166</v>
      </c>
      <c r="C5" s="555" t="s">
        <v>1451</v>
      </c>
      <c r="D5" s="45">
        <v>3</v>
      </c>
      <c r="E5" s="688">
        <v>1536</v>
      </c>
      <c r="F5" s="688" t="s">
        <v>177</v>
      </c>
      <c r="G5" s="688">
        <v>2383</v>
      </c>
      <c r="H5" s="688">
        <v>424</v>
      </c>
      <c r="I5" s="688" t="s">
        <v>177</v>
      </c>
      <c r="J5" s="688" t="s">
        <v>177</v>
      </c>
      <c r="K5" s="431" t="s">
        <v>1454</v>
      </c>
      <c r="L5" s="688">
        <v>1175</v>
      </c>
      <c r="M5" s="688">
        <v>2293</v>
      </c>
      <c r="N5" s="688">
        <v>2306</v>
      </c>
      <c r="O5" s="688"/>
      <c r="P5" s="688">
        <v>597</v>
      </c>
      <c r="Q5" s="688" t="s">
        <v>177</v>
      </c>
      <c r="R5" s="688">
        <v>1681</v>
      </c>
    </row>
    <row r="6" spans="1:18" ht="32.25" customHeight="1">
      <c r="A6" s="1353"/>
      <c r="B6" s="1355"/>
      <c r="C6" s="555" t="s">
        <v>1452</v>
      </c>
      <c r="D6" s="45">
        <v>5</v>
      </c>
      <c r="E6" s="688">
        <v>821</v>
      </c>
      <c r="F6" s="688" t="s">
        <v>177</v>
      </c>
      <c r="G6" s="688" t="s">
        <v>177</v>
      </c>
      <c r="H6" s="688" t="s">
        <v>177</v>
      </c>
      <c r="I6" s="688" t="s">
        <v>177</v>
      </c>
      <c r="J6" s="688" t="s">
        <v>177</v>
      </c>
      <c r="K6" s="688" t="s">
        <v>177</v>
      </c>
      <c r="L6" s="688" t="s">
        <v>177</v>
      </c>
      <c r="M6" s="688" t="s">
        <v>177</v>
      </c>
      <c r="N6" s="688" t="s">
        <v>177</v>
      </c>
      <c r="O6" s="688"/>
      <c r="P6" s="688" t="s">
        <v>177</v>
      </c>
      <c r="Q6" s="688">
        <v>7</v>
      </c>
      <c r="R6" s="688" t="s">
        <v>177</v>
      </c>
    </row>
    <row r="7" spans="1:18" ht="32.25" customHeight="1">
      <c r="A7" s="1353"/>
      <c r="B7" s="1355" t="s">
        <v>860</v>
      </c>
      <c r="C7" s="291" t="s">
        <v>1451</v>
      </c>
      <c r="D7" s="45">
        <v>1</v>
      </c>
      <c r="E7" s="688">
        <v>1482</v>
      </c>
      <c r="F7" s="688" t="s">
        <v>177</v>
      </c>
      <c r="G7" s="688">
        <v>2300</v>
      </c>
      <c r="H7" s="688" t="s">
        <v>177</v>
      </c>
      <c r="I7" s="688" t="s">
        <v>177</v>
      </c>
      <c r="J7" s="688" t="s">
        <v>177</v>
      </c>
      <c r="K7" s="431" t="s">
        <v>1874</v>
      </c>
      <c r="L7" s="688">
        <v>1050</v>
      </c>
      <c r="M7" s="688">
        <v>2196</v>
      </c>
      <c r="N7" s="688">
        <v>2227</v>
      </c>
      <c r="O7" s="688"/>
      <c r="P7" s="688">
        <v>530</v>
      </c>
      <c r="Q7" s="688" t="s">
        <v>177</v>
      </c>
      <c r="R7" s="688">
        <v>1651</v>
      </c>
    </row>
    <row r="8" spans="1:18" ht="32.25" customHeight="1">
      <c r="A8" s="1353"/>
      <c r="B8" s="1355"/>
      <c r="C8" s="291" t="s">
        <v>1452</v>
      </c>
      <c r="D8" s="45">
        <v>2</v>
      </c>
      <c r="E8" s="688">
        <v>799</v>
      </c>
      <c r="F8" s="688" t="s">
        <v>177</v>
      </c>
      <c r="G8" s="688" t="s">
        <v>177</v>
      </c>
      <c r="H8" s="688">
        <v>416</v>
      </c>
      <c r="I8" s="688" t="s">
        <v>177</v>
      </c>
      <c r="J8" s="688" t="s">
        <v>177</v>
      </c>
      <c r="K8" s="688" t="s">
        <v>177</v>
      </c>
      <c r="L8" s="688" t="s">
        <v>177</v>
      </c>
      <c r="M8" s="688" t="s">
        <v>177</v>
      </c>
      <c r="N8" s="688" t="s">
        <v>177</v>
      </c>
      <c r="O8" s="688"/>
      <c r="P8" s="688" t="s">
        <v>177</v>
      </c>
      <c r="Q8" s="688">
        <v>14</v>
      </c>
      <c r="R8" s="688" t="s">
        <v>177</v>
      </c>
    </row>
    <row r="9" spans="1:18" ht="32.25" customHeight="1">
      <c r="A9" s="1353"/>
      <c r="B9" s="1355" t="s">
        <v>1884</v>
      </c>
      <c r="C9" s="555" t="s">
        <v>1451</v>
      </c>
      <c r="D9" s="45">
        <v>1</v>
      </c>
      <c r="E9" s="688">
        <v>1695</v>
      </c>
      <c r="F9" s="688" t="s">
        <v>177</v>
      </c>
      <c r="G9" s="688">
        <v>2366</v>
      </c>
      <c r="H9" s="688" t="s">
        <v>177</v>
      </c>
      <c r="I9" s="688" t="s">
        <v>177</v>
      </c>
      <c r="J9" s="688" t="s">
        <v>177</v>
      </c>
      <c r="K9" s="431" t="s">
        <v>1898</v>
      </c>
      <c r="L9" s="688">
        <v>1131</v>
      </c>
      <c r="M9" s="688">
        <v>2390</v>
      </c>
      <c r="N9" s="688">
        <v>2346</v>
      </c>
      <c r="O9" s="688">
        <v>586</v>
      </c>
      <c r="P9" s="688">
        <v>608</v>
      </c>
      <c r="Q9" s="688" t="s">
        <v>177</v>
      </c>
      <c r="R9" s="688">
        <v>1730</v>
      </c>
    </row>
    <row r="10" spans="1:18" ht="32.25" customHeight="1">
      <c r="A10" s="1353"/>
      <c r="B10" s="1356"/>
      <c r="C10" s="555" t="s">
        <v>1452</v>
      </c>
      <c r="D10" s="45" t="s">
        <v>516</v>
      </c>
      <c r="E10" s="688">
        <v>859</v>
      </c>
      <c r="F10" s="688" t="s">
        <v>516</v>
      </c>
      <c r="G10" s="688" t="s">
        <v>516</v>
      </c>
      <c r="H10" s="688">
        <v>508</v>
      </c>
      <c r="I10" s="688" t="s">
        <v>516</v>
      </c>
      <c r="J10" s="688" t="s">
        <v>516</v>
      </c>
      <c r="K10" s="688" t="s">
        <v>516</v>
      </c>
      <c r="L10" s="688" t="s">
        <v>516</v>
      </c>
      <c r="M10" s="688" t="s">
        <v>516</v>
      </c>
      <c r="N10" s="688" t="s">
        <v>516</v>
      </c>
      <c r="O10" s="688" t="s">
        <v>516</v>
      </c>
      <c r="P10" s="688" t="s">
        <v>516</v>
      </c>
      <c r="Q10" s="688">
        <v>48</v>
      </c>
      <c r="R10" s="688" t="s">
        <v>516</v>
      </c>
    </row>
    <row r="11" spans="1:18" ht="32.25" customHeight="1">
      <c r="A11" s="1353"/>
      <c r="B11" s="1355" t="s">
        <v>1938</v>
      </c>
      <c r="C11" s="291" t="s">
        <v>1451</v>
      </c>
      <c r="D11" s="45" t="s">
        <v>2056</v>
      </c>
      <c r="E11" s="46">
        <v>970</v>
      </c>
      <c r="F11" s="567" t="s">
        <v>2056</v>
      </c>
      <c r="G11" s="46">
        <v>2194</v>
      </c>
      <c r="H11" s="567" t="s">
        <v>2056</v>
      </c>
      <c r="I11" s="567" t="s">
        <v>177</v>
      </c>
      <c r="J11" s="567" t="s">
        <v>177</v>
      </c>
      <c r="K11" s="431" t="s">
        <v>2057</v>
      </c>
      <c r="L11" s="46">
        <v>1029</v>
      </c>
      <c r="M11" s="46">
        <v>2167</v>
      </c>
      <c r="N11" s="46">
        <v>2162</v>
      </c>
      <c r="O11" s="567">
        <v>1329</v>
      </c>
      <c r="P11" s="46">
        <v>518</v>
      </c>
      <c r="Q11" s="567" t="s">
        <v>2056</v>
      </c>
      <c r="R11" s="46">
        <v>1623</v>
      </c>
    </row>
    <row r="12" spans="1:18" ht="32.25" customHeight="1" thickBot="1">
      <c r="A12" s="1353"/>
      <c r="B12" s="1356"/>
      <c r="C12" s="291" t="s">
        <v>1452</v>
      </c>
      <c r="D12" s="45" t="s">
        <v>2056</v>
      </c>
      <c r="E12" s="46">
        <v>367</v>
      </c>
      <c r="F12" s="46" t="s">
        <v>2056</v>
      </c>
      <c r="G12" s="46" t="s">
        <v>2056</v>
      </c>
      <c r="H12" s="46">
        <v>376</v>
      </c>
      <c r="I12" s="567" t="s">
        <v>177</v>
      </c>
      <c r="J12" s="567" t="s">
        <v>177</v>
      </c>
      <c r="K12" s="567" t="s">
        <v>177</v>
      </c>
      <c r="L12" s="567" t="s">
        <v>2056</v>
      </c>
      <c r="M12" s="567" t="s">
        <v>177</v>
      </c>
      <c r="N12" s="567" t="s">
        <v>177</v>
      </c>
      <c r="O12" s="567" t="s">
        <v>177</v>
      </c>
      <c r="P12" s="567" t="s">
        <v>177</v>
      </c>
      <c r="Q12" s="46">
        <v>292</v>
      </c>
      <c r="R12" s="567" t="s">
        <v>177</v>
      </c>
    </row>
    <row r="13" spans="1:18" ht="23.1" customHeight="1">
      <c r="A13" s="1353"/>
      <c r="B13" s="69"/>
      <c r="C13" s="69"/>
      <c r="D13" s="1357" t="s">
        <v>1905</v>
      </c>
      <c r="E13" s="1357"/>
      <c r="F13" s="1357"/>
      <c r="G13" s="1357"/>
      <c r="H13" s="1099"/>
      <c r="I13" s="1103"/>
      <c r="J13" s="1103"/>
      <c r="K13" s="1103"/>
      <c r="L13" s="1103"/>
      <c r="M13" s="1103"/>
      <c r="N13" s="1103"/>
      <c r="O13" s="1103"/>
      <c r="P13" s="1252" t="s">
        <v>1906</v>
      </c>
      <c r="Q13" s="1141"/>
      <c r="R13" s="1141"/>
    </row>
    <row r="14" spans="1:18">
      <c r="A14" s="1353"/>
      <c r="B14" s="40"/>
      <c r="C14" s="40"/>
      <c r="D14" s="40"/>
      <c r="E14" s="40"/>
      <c r="F14" s="40"/>
      <c r="G14" s="40"/>
      <c r="H14" s="40"/>
      <c r="I14" s="40"/>
      <c r="J14" s="40"/>
      <c r="K14" s="40"/>
      <c r="L14" s="40"/>
      <c r="M14" s="40"/>
      <c r="N14" s="40"/>
      <c r="O14" s="568"/>
      <c r="P14" s="40"/>
      <c r="Q14" s="40"/>
      <c r="R14" s="40"/>
    </row>
    <row r="15" spans="1:18">
      <c r="A15" s="1353"/>
    </row>
    <row r="16" spans="1:18">
      <c r="A16" s="1353"/>
    </row>
    <row r="17" spans="1:1">
      <c r="A17" s="1353"/>
    </row>
    <row r="18" spans="1:1">
      <c r="A18" s="1353"/>
    </row>
    <row r="19" spans="1:1">
      <c r="A19" s="1353"/>
    </row>
    <row r="20" spans="1:1" s="611" customFormat="1">
      <c r="A20" s="1353"/>
    </row>
    <row r="21" spans="1:1" s="611" customFormat="1">
      <c r="A21" s="1353"/>
    </row>
    <row r="22" spans="1:1" s="611" customFormat="1">
      <c r="A22" s="1353"/>
    </row>
    <row r="23" spans="1:1" s="611" customFormat="1">
      <c r="A23" s="1353"/>
    </row>
    <row r="24" spans="1:1" s="611" customFormat="1">
      <c r="A24" s="1353"/>
    </row>
    <row r="25" spans="1:1" s="611" customFormat="1">
      <c r="A25" s="1353"/>
    </row>
    <row r="26" spans="1:1" s="611" customFormat="1">
      <c r="A26" s="1353"/>
    </row>
    <row r="27" spans="1:1" s="611" customFormat="1">
      <c r="A27" s="1353"/>
    </row>
    <row r="28" spans="1:1" s="611" customFormat="1">
      <c r="A28" s="1353"/>
    </row>
    <row r="29" spans="1:1" s="611" customFormat="1">
      <c r="A29" s="1353"/>
    </row>
    <row r="30" spans="1:1">
      <c r="A30" s="433"/>
    </row>
    <row r="31" spans="1:1">
      <c r="A31" s="369"/>
    </row>
    <row r="32" spans="1:1">
      <c r="A32" s="369"/>
    </row>
  </sheetData>
  <sheetProtection sheet="1" objects="1" scenarios="1"/>
  <mergeCells count="11">
    <mergeCell ref="A1:A29"/>
    <mergeCell ref="I1:K1"/>
    <mergeCell ref="N1:R1"/>
    <mergeCell ref="B2:C2"/>
    <mergeCell ref="B3:B4"/>
    <mergeCell ref="B5:B6"/>
    <mergeCell ref="B7:B8"/>
    <mergeCell ref="B9:B10"/>
    <mergeCell ref="B11:B12"/>
    <mergeCell ref="P13:R13"/>
    <mergeCell ref="D13:O13"/>
  </mergeCells>
  <phoneticPr fontId="3"/>
  <printOptions horizontalCentered="1"/>
  <pageMargins left="0.27559055118110237" right="0.39370078740157483" top="1.1811023622047245" bottom="0.39370078740157483" header="0" footer="0"/>
  <pageSetup paperSize="9" scale="84" firstPageNumber="54"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K42"/>
  <sheetViews>
    <sheetView zoomScaleNormal="100" workbookViewId="0">
      <selection sqref="A1:E1"/>
    </sheetView>
  </sheetViews>
  <sheetFormatPr defaultRowHeight="13.5"/>
  <cols>
    <col min="1" max="1" width="5" style="36" customWidth="1"/>
    <col min="2" max="16384" width="9" style="36"/>
  </cols>
  <sheetData>
    <row r="1" spans="1:11" ht="30" customHeight="1" thickBot="1">
      <c r="A1" s="1374" t="s">
        <v>1455</v>
      </c>
      <c r="B1" s="1375"/>
      <c r="C1" s="1375"/>
      <c r="D1" s="973"/>
      <c r="E1" s="973"/>
      <c r="F1" s="973"/>
      <c r="G1" s="1376" t="s">
        <v>1456</v>
      </c>
      <c r="H1" s="1377"/>
      <c r="I1" s="40"/>
      <c r="J1" s="40"/>
      <c r="K1" s="434"/>
    </row>
    <row r="2" spans="1:11" ht="30" customHeight="1">
      <c r="A2" s="1137" t="s">
        <v>317</v>
      </c>
      <c r="B2" s="1024"/>
      <c r="C2" s="1139" t="s">
        <v>1457</v>
      </c>
      <c r="D2" s="1024"/>
      <c r="E2" s="1139" t="s">
        <v>1458</v>
      </c>
      <c r="F2" s="1024"/>
      <c r="G2" s="1378" t="s">
        <v>1459</v>
      </c>
      <c r="H2" s="1379"/>
      <c r="I2" s="1125"/>
      <c r="J2" s="1018"/>
      <c r="K2" s="435"/>
    </row>
    <row r="3" spans="1:11" ht="21" customHeight="1">
      <c r="A3" s="1033" t="s">
        <v>717</v>
      </c>
      <c r="B3" s="1041"/>
      <c r="C3" s="1371">
        <v>1.2999999999999999E-2</v>
      </c>
      <c r="D3" s="1372"/>
      <c r="E3" s="1371">
        <v>2E-3</v>
      </c>
      <c r="F3" s="1372"/>
      <c r="G3" s="1371">
        <v>3.5999999999999997E-2</v>
      </c>
      <c r="H3" s="1373"/>
      <c r="I3" s="40"/>
      <c r="J3" s="436"/>
      <c r="K3" s="40"/>
    </row>
    <row r="4" spans="1:11" ht="21" customHeight="1">
      <c r="A4" s="1033" t="s">
        <v>166</v>
      </c>
      <c r="B4" s="1041"/>
      <c r="C4" s="1362">
        <v>1.4E-2</v>
      </c>
      <c r="D4" s="1369"/>
      <c r="E4" s="1362">
        <v>2E-3</v>
      </c>
      <c r="F4" s="1369"/>
      <c r="G4" s="1362">
        <v>0.03</v>
      </c>
      <c r="H4" s="1370"/>
      <c r="I4" s="40"/>
      <c r="J4" s="436"/>
      <c r="K4" s="40"/>
    </row>
    <row r="5" spans="1:11" ht="21" customHeight="1">
      <c r="A5" s="1033" t="s">
        <v>860</v>
      </c>
      <c r="B5" s="1041"/>
      <c r="C5" s="1362">
        <v>1.2999999999999999E-2</v>
      </c>
      <c r="D5" s="1369"/>
      <c r="E5" s="1362">
        <v>2E-3</v>
      </c>
      <c r="F5" s="1369"/>
      <c r="G5" s="1362">
        <v>3.5000000000000003E-2</v>
      </c>
      <c r="H5" s="1370"/>
      <c r="I5" s="40"/>
      <c r="J5" s="436"/>
      <c r="K5" s="40"/>
    </row>
    <row r="6" spans="1:11" ht="21" customHeight="1">
      <c r="A6" s="1033" t="s">
        <v>1884</v>
      </c>
      <c r="B6" s="1041"/>
      <c r="C6" s="1362">
        <v>1.2E-2</v>
      </c>
      <c r="D6" s="1369"/>
      <c r="E6" s="1362">
        <v>2E-3</v>
      </c>
      <c r="F6" s="1369"/>
      <c r="G6" s="1362">
        <v>3.4000000000000002E-2</v>
      </c>
      <c r="H6" s="1370"/>
      <c r="I6" s="40"/>
      <c r="J6" s="436"/>
      <c r="K6" s="40"/>
    </row>
    <row r="7" spans="1:11" ht="21" customHeight="1">
      <c r="A7" s="1358" t="s">
        <v>1938</v>
      </c>
      <c r="B7" s="1359"/>
      <c r="C7" s="1366">
        <v>1.2E-2</v>
      </c>
      <c r="D7" s="1367"/>
      <c r="E7" s="1366">
        <v>2E-3</v>
      </c>
      <c r="F7" s="1367"/>
      <c r="G7" s="1366">
        <v>3.5000000000000003E-2</v>
      </c>
      <c r="H7" s="1368"/>
      <c r="I7" s="40"/>
      <c r="J7" s="436"/>
      <c r="K7" s="40"/>
    </row>
    <row r="8" spans="1:11" ht="21" customHeight="1">
      <c r="A8" s="1360" t="s">
        <v>1962</v>
      </c>
      <c r="B8" s="975" t="s">
        <v>199</v>
      </c>
      <c r="C8" s="1362">
        <v>1.4999999999999999E-2</v>
      </c>
      <c r="D8" s="1363"/>
      <c r="E8" s="1362">
        <v>3.0000000000000001E-3</v>
      </c>
      <c r="F8" s="1363"/>
      <c r="G8" s="1362">
        <v>2.8000000000000001E-2</v>
      </c>
      <c r="H8" s="1363"/>
      <c r="I8" s="40"/>
      <c r="J8" s="436"/>
      <c r="K8" s="40"/>
    </row>
    <row r="9" spans="1:11" ht="21" customHeight="1">
      <c r="A9" s="1360"/>
      <c r="B9" s="975" t="s">
        <v>200</v>
      </c>
      <c r="C9" s="1362">
        <v>1.4E-2</v>
      </c>
      <c r="D9" s="1363"/>
      <c r="E9" s="1362">
        <v>2E-3</v>
      </c>
      <c r="F9" s="1363"/>
      <c r="G9" s="1362">
        <v>3.4000000000000002E-2</v>
      </c>
      <c r="H9" s="1363"/>
      <c r="I9" s="40"/>
      <c r="J9" s="436"/>
      <c r="K9" s="40"/>
    </row>
    <row r="10" spans="1:11" ht="21" customHeight="1">
      <c r="A10" s="1360"/>
      <c r="B10" s="975" t="s">
        <v>201</v>
      </c>
      <c r="C10" s="1362">
        <v>1.4999999999999999E-2</v>
      </c>
      <c r="D10" s="1363"/>
      <c r="E10" s="1362">
        <v>2E-3</v>
      </c>
      <c r="F10" s="1363"/>
      <c r="G10" s="1362">
        <v>3.4000000000000002E-2</v>
      </c>
      <c r="H10" s="1363"/>
      <c r="I10" s="40"/>
      <c r="J10" s="436"/>
      <c r="K10" s="40"/>
    </row>
    <row r="11" spans="1:11" ht="21" customHeight="1">
      <c r="A11" s="1360"/>
      <c r="B11" s="975" t="s">
        <v>202</v>
      </c>
      <c r="C11" s="1362">
        <v>1.2E-2</v>
      </c>
      <c r="D11" s="1363"/>
      <c r="E11" s="1362">
        <v>1E-3</v>
      </c>
      <c r="F11" s="1363"/>
      <c r="G11" s="1362">
        <v>4.2000000000000003E-2</v>
      </c>
      <c r="H11" s="1363"/>
      <c r="I11" s="40"/>
      <c r="J11" s="436"/>
      <c r="K11" s="40"/>
    </row>
    <row r="12" spans="1:11" ht="21" customHeight="1">
      <c r="A12" s="1360"/>
      <c r="B12" s="975" t="s">
        <v>203</v>
      </c>
      <c r="C12" s="1362">
        <v>1.0999999999999999E-2</v>
      </c>
      <c r="D12" s="1363"/>
      <c r="E12" s="1362">
        <v>1E-3</v>
      </c>
      <c r="F12" s="1363"/>
      <c r="G12" s="1362">
        <v>4.3999999999999997E-2</v>
      </c>
      <c r="H12" s="1363"/>
      <c r="I12" s="40"/>
      <c r="J12" s="436"/>
      <c r="K12" s="40"/>
    </row>
    <row r="13" spans="1:11" ht="21" customHeight="1">
      <c r="A13" s="1360"/>
      <c r="B13" s="975" t="s">
        <v>204</v>
      </c>
      <c r="C13" s="1362">
        <v>1.0999999999999999E-2</v>
      </c>
      <c r="D13" s="1363"/>
      <c r="E13" s="1362">
        <v>1E-3</v>
      </c>
      <c r="F13" s="1363"/>
      <c r="G13" s="1362">
        <v>4.3999999999999997E-2</v>
      </c>
      <c r="H13" s="1363"/>
      <c r="I13" s="40"/>
      <c r="J13" s="436"/>
      <c r="K13" s="40"/>
    </row>
    <row r="14" spans="1:11" ht="21" customHeight="1">
      <c r="A14" s="1360"/>
      <c r="B14" s="975" t="s">
        <v>205</v>
      </c>
      <c r="C14" s="1362">
        <v>0.01</v>
      </c>
      <c r="D14" s="1363"/>
      <c r="E14" s="1362">
        <v>2E-3</v>
      </c>
      <c r="F14" s="1363"/>
      <c r="G14" s="1362">
        <v>3.5999999999999997E-2</v>
      </c>
      <c r="H14" s="1363"/>
      <c r="I14" s="40"/>
      <c r="J14" s="436"/>
      <c r="K14" s="40"/>
    </row>
    <row r="15" spans="1:11" ht="21" customHeight="1">
      <c r="A15" s="1360"/>
      <c r="B15" s="975" t="s">
        <v>206</v>
      </c>
      <c r="C15" s="1362">
        <v>7.0000000000000001E-3</v>
      </c>
      <c r="D15" s="1363"/>
      <c r="E15" s="1362">
        <v>2E-3</v>
      </c>
      <c r="F15" s="1363"/>
      <c r="G15" s="1362">
        <v>0.03</v>
      </c>
      <c r="H15" s="1363"/>
      <c r="I15" s="40"/>
      <c r="J15" s="436"/>
      <c r="K15" s="40"/>
    </row>
    <row r="16" spans="1:11" ht="21" customHeight="1">
      <c r="A16" s="1360"/>
      <c r="B16" s="975" t="s">
        <v>207</v>
      </c>
      <c r="C16" s="1362">
        <v>0.01</v>
      </c>
      <c r="D16" s="1363"/>
      <c r="E16" s="1362">
        <v>1E-3</v>
      </c>
      <c r="F16" s="1363"/>
      <c r="G16" s="1362">
        <v>3.5999999999999997E-2</v>
      </c>
      <c r="H16" s="1363"/>
      <c r="I16" s="40"/>
      <c r="J16" s="436"/>
      <c r="K16" s="40"/>
    </row>
    <row r="17" spans="1:11" ht="21" customHeight="1">
      <c r="A17" s="1360"/>
      <c r="B17" s="975" t="s">
        <v>208</v>
      </c>
      <c r="C17" s="1362">
        <v>8.9999999999999993E-3</v>
      </c>
      <c r="D17" s="1363"/>
      <c r="E17" s="1362">
        <v>1E-3</v>
      </c>
      <c r="F17" s="1363"/>
      <c r="G17" s="1362">
        <v>3.5000000000000003E-2</v>
      </c>
      <c r="H17" s="1363"/>
      <c r="I17" s="40"/>
      <c r="J17" s="436"/>
      <c r="K17" s="40"/>
    </row>
    <row r="18" spans="1:11" ht="21" customHeight="1">
      <c r="A18" s="1360"/>
      <c r="B18" s="975" t="s">
        <v>209</v>
      </c>
      <c r="C18" s="1362">
        <v>1.0999999999999999E-2</v>
      </c>
      <c r="D18" s="1363"/>
      <c r="E18" s="1362">
        <v>1E-3</v>
      </c>
      <c r="F18" s="1363"/>
      <c r="G18" s="1362">
        <v>3.1E-2</v>
      </c>
      <c r="H18" s="1363"/>
      <c r="I18" s="40"/>
      <c r="J18" s="436"/>
      <c r="K18" s="40"/>
    </row>
    <row r="19" spans="1:11" ht="21" customHeight="1" thickBot="1">
      <c r="A19" s="1361"/>
      <c r="B19" s="976" t="s">
        <v>210</v>
      </c>
      <c r="C19" s="1364">
        <v>1.4E-2</v>
      </c>
      <c r="D19" s="1365"/>
      <c r="E19" s="1364">
        <v>3.0000000000000001E-3</v>
      </c>
      <c r="F19" s="1334"/>
      <c r="G19" s="1364">
        <v>2.8000000000000001E-2</v>
      </c>
      <c r="H19" s="1334"/>
      <c r="I19" s="40"/>
      <c r="J19" s="436"/>
      <c r="K19" s="40"/>
    </row>
    <row r="20" spans="1:11" ht="20.100000000000001" customHeight="1">
      <c r="A20" s="968" t="s">
        <v>1460</v>
      </c>
      <c r="B20" s="965"/>
      <c r="C20" s="968"/>
      <c r="D20" s="437"/>
      <c r="E20" s="968"/>
      <c r="F20" s="968"/>
      <c r="G20" s="1033" t="s">
        <v>1461</v>
      </c>
      <c r="H20" s="1034"/>
      <c r="K20" s="46"/>
    </row>
    <row r="21" spans="1:11" ht="20.100000000000001" customHeight="1">
      <c r="B21" s="52"/>
      <c r="G21" s="46"/>
      <c r="H21" s="7"/>
      <c r="K21" s="46"/>
    </row>
    <row r="22" spans="1:11" ht="20.100000000000001" customHeight="1">
      <c r="B22" s="37"/>
    </row>
    <row r="23" spans="1:11" ht="21" customHeight="1" thickBot="1">
      <c r="A23" s="973" t="s">
        <v>1930</v>
      </c>
      <c r="B23" s="973"/>
      <c r="C23" s="973"/>
      <c r="D23" s="973"/>
      <c r="E23" s="973"/>
      <c r="F23" s="973"/>
      <c r="G23" s="973"/>
      <c r="H23" s="973"/>
      <c r="I23" s="973"/>
      <c r="J23" s="973"/>
      <c r="K23" s="973"/>
    </row>
    <row r="24" spans="1:11" ht="21" customHeight="1">
      <c r="A24" s="1137" t="s">
        <v>317</v>
      </c>
      <c r="B24" s="1024"/>
      <c r="C24" s="972" t="s">
        <v>1462</v>
      </c>
      <c r="D24" s="972" t="s">
        <v>1463</v>
      </c>
      <c r="E24" s="972" t="s">
        <v>1464</v>
      </c>
      <c r="F24" s="972" t="s">
        <v>1465</v>
      </c>
      <c r="G24" s="972" t="s">
        <v>1466</v>
      </c>
      <c r="H24" s="972" t="s">
        <v>1467</v>
      </c>
      <c r="I24" s="972" t="s">
        <v>1468</v>
      </c>
      <c r="J24" s="972" t="s">
        <v>174</v>
      </c>
      <c r="K24" s="985" t="s">
        <v>1115</v>
      </c>
    </row>
    <row r="25" spans="1:11" ht="21" customHeight="1">
      <c r="A25" s="1033" t="s">
        <v>717</v>
      </c>
      <c r="B25" s="1041"/>
      <c r="C25" s="965">
        <v>6</v>
      </c>
      <c r="D25" s="965">
        <v>6</v>
      </c>
      <c r="E25" s="965">
        <v>11</v>
      </c>
      <c r="F25" s="965">
        <v>3</v>
      </c>
      <c r="G25" s="965" t="s">
        <v>2053</v>
      </c>
      <c r="H25" s="965" t="s">
        <v>177</v>
      </c>
      <c r="I25" s="965">
        <v>6</v>
      </c>
      <c r="J25" s="965" t="s">
        <v>177</v>
      </c>
      <c r="K25" s="977">
        <f>IF(SUM(C25:J25)=0,"",SUM(C25:J25))</f>
        <v>32</v>
      </c>
    </row>
    <row r="26" spans="1:11" ht="21" customHeight="1">
      <c r="A26" s="1033" t="s">
        <v>166</v>
      </c>
      <c r="B26" s="1247"/>
      <c r="C26" s="965">
        <v>14</v>
      </c>
      <c r="D26" s="965">
        <v>2</v>
      </c>
      <c r="E26" s="965">
        <v>13</v>
      </c>
      <c r="F26" s="965">
        <v>2</v>
      </c>
      <c r="G26" s="965" t="s">
        <v>177</v>
      </c>
      <c r="H26" s="965">
        <v>1</v>
      </c>
      <c r="I26" s="965">
        <v>11</v>
      </c>
      <c r="J26" s="965" t="s">
        <v>177</v>
      </c>
      <c r="K26" s="977">
        <f>IF(SUM(C26:J26)=0,"",SUM(C26:J26))</f>
        <v>43</v>
      </c>
    </row>
    <row r="27" spans="1:11" ht="21" customHeight="1">
      <c r="A27" s="1033" t="s">
        <v>860</v>
      </c>
      <c r="B27" s="1247"/>
      <c r="C27" s="965">
        <v>14</v>
      </c>
      <c r="D27" s="965">
        <v>4</v>
      </c>
      <c r="E27" s="965">
        <v>19</v>
      </c>
      <c r="F27" s="965">
        <v>2</v>
      </c>
      <c r="G27" s="965" t="s">
        <v>177</v>
      </c>
      <c r="H27" s="965" t="s">
        <v>177</v>
      </c>
      <c r="I27" s="965">
        <v>13</v>
      </c>
      <c r="J27" s="965" t="s">
        <v>177</v>
      </c>
      <c r="K27" s="977">
        <f>IF(SUM(C27:J27)=0,"",SUM(C27:J27))</f>
        <v>52</v>
      </c>
    </row>
    <row r="28" spans="1:11" ht="21" customHeight="1">
      <c r="A28" s="1033" t="s">
        <v>1884</v>
      </c>
      <c r="B28" s="1247"/>
      <c r="C28" s="45">
        <v>7</v>
      </c>
      <c r="D28" s="961">
        <v>4</v>
      </c>
      <c r="E28" s="961">
        <v>18</v>
      </c>
      <c r="F28" s="961">
        <v>5</v>
      </c>
      <c r="G28" s="961" t="s">
        <v>177</v>
      </c>
      <c r="H28" s="961" t="s">
        <v>177</v>
      </c>
      <c r="I28" s="961">
        <v>7</v>
      </c>
      <c r="J28" s="961" t="s">
        <v>177</v>
      </c>
      <c r="K28" s="977">
        <f>IF(SUM(C28:J28)=0,"",SUM(C28:J28))</f>
        <v>41</v>
      </c>
    </row>
    <row r="29" spans="1:11" ht="21" customHeight="1">
      <c r="A29" s="1358" t="s">
        <v>1938</v>
      </c>
      <c r="B29" s="1359"/>
      <c r="C29" s="978">
        <v>7</v>
      </c>
      <c r="D29" s="978">
        <v>8</v>
      </c>
      <c r="E29" s="978">
        <v>22</v>
      </c>
      <c r="F29" s="978">
        <v>4</v>
      </c>
      <c r="G29" s="978" t="s">
        <v>177</v>
      </c>
      <c r="H29" s="978" t="s">
        <v>177</v>
      </c>
      <c r="I29" s="978">
        <v>11</v>
      </c>
      <c r="J29" s="978" t="s">
        <v>177</v>
      </c>
      <c r="K29" s="47">
        <f>IF(SUM(C29:J29)=0,"",SUM(C29:J29))</f>
        <v>52</v>
      </c>
    </row>
    <row r="30" spans="1:11" ht="21" customHeight="1">
      <c r="A30" s="1360" t="s">
        <v>1963</v>
      </c>
      <c r="B30" s="983" t="s">
        <v>199</v>
      </c>
      <c r="C30" s="45">
        <v>1</v>
      </c>
      <c r="D30" s="961">
        <v>2</v>
      </c>
      <c r="E30" s="961">
        <v>1</v>
      </c>
      <c r="F30" s="961">
        <v>1</v>
      </c>
      <c r="G30" s="961" t="s">
        <v>177</v>
      </c>
      <c r="H30" s="961" t="s">
        <v>177</v>
      </c>
      <c r="I30" s="961" t="s">
        <v>177</v>
      </c>
      <c r="J30" s="961" t="s">
        <v>177</v>
      </c>
      <c r="K30" s="977">
        <f t="shared" ref="K30:K41" si="0">IF($K$29=0,"",IF(SUM(C30:J30)=0,0,SUM(C30:J30)))</f>
        <v>5</v>
      </c>
    </row>
    <row r="31" spans="1:11" ht="21" customHeight="1">
      <c r="A31" s="1360"/>
      <c r="B31" s="983" t="s">
        <v>200</v>
      </c>
      <c r="C31" s="45">
        <v>1</v>
      </c>
      <c r="D31" s="961" t="s">
        <v>177</v>
      </c>
      <c r="E31" s="961">
        <v>3</v>
      </c>
      <c r="F31" s="961">
        <v>2</v>
      </c>
      <c r="G31" s="961" t="s">
        <v>177</v>
      </c>
      <c r="H31" s="961" t="s">
        <v>177</v>
      </c>
      <c r="I31" s="961">
        <v>2</v>
      </c>
      <c r="J31" s="961" t="s">
        <v>177</v>
      </c>
      <c r="K31" s="977">
        <f t="shared" si="0"/>
        <v>8</v>
      </c>
    </row>
    <row r="32" spans="1:11" ht="21" customHeight="1">
      <c r="A32" s="1360"/>
      <c r="B32" s="983" t="s">
        <v>201</v>
      </c>
      <c r="C32" s="45">
        <v>1</v>
      </c>
      <c r="D32" s="961">
        <v>2</v>
      </c>
      <c r="E32" s="961">
        <v>2</v>
      </c>
      <c r="F32" s="961" t="s">
        <v>177</v>
      </c>
      <c r="G32" s="961" t="s">
        <v>177</v>
      </c>
      <c r="H32" s="961" t="s">
        <v>177</v>
      </c>
      <c r="I32" s="961">
        <v>1</v>
      </c>
      <c r="J32" s="961" t="s">
        <v>177</v>
      </c>
      <c r="K32" s="977">
        <f t="shared" si="0"/>
        <v>6</v>
      </c>
    </row>
    <row r="33" spans="1:11" ht="21" customHeight="1">
      <c r="A33" s="1360"/>
      <c r="B33" s="983" t="s">
        <v>202</v>
      </c>
      <c r="C33" s="45" t="s">
        <v>177</v>
      </c>
      <c r="D33" s="961" t="s">
        <v>177</v>
      </c>
      <c r="E33" s="961">
        <v>1</v>
      </c>
      <c r="F33" s="961" t="s">
        <v>177</v>
      </c>
      <c r="G33" s="961" t="s">
        <v>177</v>
      </c>
      <c r="H33" s="961" t="s">
        <v>177</v>
      </c>
      <c r="I33" s="961">
        <v>2</v>
      </c>
      <c r="J33" s="961" t="s">
        <v>177</v>
      </c>
      <c r="K33" s="977">
        <f t="shared" si="0"/>
        <v>3</v>
      </c>
    </row>
    <row r="34" spans="1:11" ht="21" customHeight="1">
      <c r="A34" s="1360"/>
      <c r="B34" s="983" t="s">
        <v>203</v>
      </c>
      <c r="C34" s="45" t="s">
        <v>177</v>
      </c>
      <c r="D34" s="961">
        <v>1</v>
      </c>
      <c r="E34" s="961" t="s">
        <v>177</v>
      </c>
      <c r="F34" s="961" t="s">
        <v>177</v>
      </c>
      <c r="G34" s="961" t="s">
        <v>177</v>
      </c>
      <c r="H34" s="961" t="s">
        <v>177</v>
      </c>
      <c r="I34" s="961">
        <v>1</v>
      </c>
      <c r="J34" s="961" t="s">
        <v>177</v>
      </c>
      <c r="K34" s="977">
        <f t="shared" si="0"/>
        <v>2</v>
      </c>
    </row>
    <row r="35" spans="1:11" ht="21" customHeight="1">
      <c r="A35" s="1360"/>
      <c r="B35" s="983" t="s">
        <v>204</v>
      </c>
      <c r="C35" s="45">
        <v>2</v>
      </c>
      <c r="D35" s="961">
        <v>2</v>
      </c>
      <c r="E35" s="961">
        <v>3</v>
      </c>
      <c r="F35" s="961" t="s">
        <v>177</v>
      </c>
      <c r="G35" s="961" t="s">
        <v>177</v>
      </c>
      <c r="H35" s="961" t="s">
        <v>177</v>
      </c>
      <c r="I35" s="961" t="s">
        <v>177</v>
      </c>
      <c r="J35" s="961" t="s">
        <v>177</v>
      </c>
      <c r="K35" s="977">
        <f t="shared" si="0"/>
        <v>7</v>
      </c>
    </row>
    <row r="36" spans="1:11" ht="21" customHeight="1">
      <c r="A36" s="1360"/>
      <c r="B36" s="983" t="s">
        <v>205</v>
      </c>
      <c r="C36" s="45" t="s">
        <v>177</v>
      </c>
      <c r="D36" s="961" t="s">
        <v>177</v>
      </c>
      <c r="E36" s="961">
        <v>3</v>
      </c>
      <c r="F36" s="961">
        <v>1</v>
      </c>
      <c r="G36" s="961" t="s">
        <v>177</v>
      </c>
      <c r="H36" s="961" t="s">
        <v>177</v>
      </c>
      <c r="I36" s="961" t="s">
        <v>177</v>
      </c>
      <c r="J36" s="961" t="s">
        <v>177</v>
      </c>
      <c r="K36" s="977">
        <f t="shared" si="0"/>
        <v>4</v>
      </c>
    </row>
    <row r="37" spans="1:11" ht="21" customHeight="1">
      <c r="A37" s="1360"/>
      <c r="B37" s="983" t="s">
        <v>206</v>
      </c>
      <c r="C37" s="45">
        <v>1</v>
      </c>
      <c r="D37" s="961" t="s">
        <v>177</v>
      </c>
      <c r="E37" s="961">
        <v>1</v>
      </c>
      <c r="F37" s="961" t="s">
        <v>177</v>
      </c>
      <c r="G37" s="961" t="s">
        <v>177</v>
      </c>
      <c r="H37" s="961" t="s">
        <v>177</v>
      </c>
      <c r="I37" s="961">
        <v>2</v>
      </c>
      <c r="J37" s="961" t="s">
        <v>177</v>
      </c>
      <c r="K37" s="977">
        <f t="shared" si="0"/>
        <v>4</v>
      </c>
    </row>
    <row r="38" spans="1:11" ht="21" customHeight="1">
      <c r="A38" s="1360"/>
      <c r="B38" s="983" t="s">
        <v>207</v>
      </c>
      <c r="C38" s="45">
        <v>1</v>
      </c>
      <c r="D38" s="961" t="s">
        <v>177</v>
      </c>
      <c r="E38" s="961">
        <v>3</v>
      </c>
      <c r="F38" s="961" t="s">
        <v>177</v>
      </c>
      <c r="G38" s="961" t="s">
        <v>177</v>
      </c>
      <c r="H38" s="961" t="s">
        <v>177</v>
      </c>
      <c r="I38" s="961" t="s">
        <v>177</v>
      </c>
      <c r="J38" s="961" t="s">
        <v>177</v>
      </c>
      <c r="K38" s="977">
        <f t="shared" si="0"/>
        <v>4</v>
      </c>
    </row>
    <row r="39" spans="1:11" ht="21" customHeight="1">
      <c r="A39" s="1360"/>
      <c r="B39" s="983" t="s">
        <v>208</v>
      </c>
      <c r="C39" s="45" t="s">
        <v>177</v>
      </c>
      <c r="D39" s="961">
        <v>1</v>
      </c>
      <c r="E39" s="961" t="s">
        <v>177</v>
      </c>
      <c r="F39" s="961" t="s">
        <v>177</v>
      </c>
      <c r="G39" s="961" t="s">
        <v>177</v>
      </c>
      <c r="H39" s="961" t="s">
        <v>177</v>
      </c>
      <c r="I39" s="961">
        <v>2</v>
      </c>
      <c r="J39" s="961" t="s">
        <v>177</v>
      </c>
      <c r="K39" s="977">
        <f t="shared" si="0"/>
        <v>3</v>
      </c>
    </row>
    <row r="40" spans="1:11" ht="21" customHeight="1">
      <c r="A40" s="1360"/>
      <c r="B40" s="983" t="s">
        <v>209</v>
      </c>
      <c r="C40" s="45" t="s">
        <v>177</v>
      </c>
      <c r="D40" s="961" t="s">
        <v>177</v>
      </c>
      <c r="E40" s="961">
        <v>4</v>
      </c>
      <c r="F40" s="961" t="s">
        <v>177</v>
      </c>
      <c r="G40" s="961" t="s">
        <v>177</v>
      </c>
      <c r="H40" s="961" t="s">
        <v>177</v>
      </c>
      <c r="I40" s="961">
        <v>1</v>
      </c>
      <c r="J40" s="961" t="s">
        <v>177</v>
      </c>
      <c r="K40" s="977">
        <f t="shared" si="0"/>
        <v>5</v>
      </c>
    </row>
    <row r="41" spans="1:11" ht="21" customHeight="1" thickBot="1">
      <c r="A41" s="1361"/>
      <c r="B41" s="984" t="s">
        <v>210</v>
      </c>
      <c r="C41" s="49" t="s">
        <v>177</v>
      </c>
      <c r="D41" s="969" t="s">
        <v>177</v>
      </c>
      <c r="E41" s="969">
        <v>1</v>
      </c>
      <c r="F41" s="969" t="s">
        <v>177</v>
      </c>
      <c r="G41" s="969" t="s">
        <v>177</v>
      </c>
      <c r="H41" s="969" t="s">
        <v>177</v>
      </c>
      <c r="I41" s="969" t="s">
        <v>177</v>
      </c>
      <c r="J41" s="969" t="s">
        <v>177</v>
      </c>
      <c r="K41" s="977">
        <f t="shared" si="0"/>
        <v>1</v>
      </c>
    </row>
    <row r="42" spans="1:11" ht="20.100000000000001" customHeight="1">
      <c r="A42" s="968"/>
      <c r="B42" s="968"/>
      <c r="C42" s="968"/>
      <c r="D42" s="968"/>
      <c r="E42" s="968"/>
      <c r="F42" s="968"/>
      <c r="G42" s="968"/>
      <c r="H42" s="968"/>
      <c r="I42" s="968"/>
      <c r="J42" s="1106" t="s">
        <v>1461</v>
      </c>
      <c r="K42" s="1183"/>
    </row>
  </sheetData>
  <sheetProtection sheet="1" objects="1" scenarios="1"/>
  <mergeCells count="73">
    <mergeCell ref="A4:B4"/>
    <mergeCell ref="C4:D4"/>
    <mergeCell ref="E4:F4"/>
    <mergeCell ref="G4:H4"/>
    <mergeCell ref="A1:C1"/>
    <mergeCell ref="G1:H1"/>
    <mergeCell ref="A2:B2"/>
    <mergeCell ref="C2:D2"/>
    <mergeCell ref="E2:F2"/>
    <mergeCell ref="G2:H2"/>
    <mergeCell ref="I2:J2"/>
    <mergeCell ref="A3:B3"/>
    <mergeCell ref="C3:D3"/>
    <mergeCell ref="E3:F3"/>
    <mergeCell ref="G3:H3"/>
    <mergeCell ref="A5:B5"/>
    <mergeCell ref="C5:D5"/>
    <mergeCell ref="E5:F5"/>
    <mergeCell ref="G5:H5"/>
    <mergeCell ref="A6:B6"/>
    <mergeCell ref="C6:D6"/>
    <mergeCell ref="E6:F6"/>
    <mergeCell ref="G6:H6"/>
    <mergeCell ref="A7:B7"/>
    <mergeCell ref="C7:D7"/>
    <mergeCell ref="E7:F7"/>
    <mergeCell ref="G7:H7"/>
    <mergeCell ref="A8:A19"/>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A29:B29"/>
    <mergeCell ref="A30:A41"/>
    <mergeCell ref="J42:K42"/>
    <mergeCell ref="G20:H20"/>
    <mergeCell ref="A24:B24"/>
    <mergeCell ref="A25:B25"/>
    <mergeCell ref="A26:B26"/>
    <mergeCell ref="A27:B27"/>
    <mergeCell ref="A28:B28"/>
  </mergeCells>
  <phoneticPr fontId="3"/>
  <printOptions horizontalCentered="1"/>
  <pageMargins left="0.59055118110236227" right="0.39370078740157483" top="0.98425196850393704" bottom="0.59055118110236227" header="0.51181102362204722" footer="0.51181102362204722"/>
  <pageSetup paperSize="9" scale="89" firstPageNumber="53" orientation="portrait" useFirstPageNumber="1" r:id="rId1"/>
  <headerFooter alignWithMargins="0">
    <oddHeader>&amp;C&amp;"ＭＳ 明朝,標準"&amp;20衛　　　生</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dimension ref="A1:F16"/>
  <sheetViews>
    <sheetView zoomScaleNormal="100" workbookViewId="0">
      <selection sqref="A1:E1"/>
    </sheetView>
  </sheetViews>
  <sheetFormatPr defaultRowHeight="13.5"/>
  <cols>
    <col min="1" max="1" width="7" style="2" customWidth="1"/>
    <col min="2" max="2" width="12.625" style="2" customWidth="1"/>
    <col min="3" max="6" width="16.625" style="2" customWidth="1"/>
    <col min="7" max="16384" width="9" style="2"/>
  </cols>
  <sheetData>
    <row r="1" spans="1:6" ht="24" customHeight="1" thickBot="1">
      <c r="A1" s="974" t="s">
        <v>1931</v>
      </c>
      <c r="B1" s="974"/>
      <c r="C1" s="974"/>
      <c r="D1" s="974"/>
      <c r="E1" s="974"/>
      <c r="F1" s="974"/>
    </row>
    <row r="2" spans="1:6" ht="24" customHeight="1">
      <c r="A2" s="1076" t="s">
        <v>185</v>
      </c>
      <c r="B2" s="1077"/>
      <c r="C2" s="1076" t="s">
        <v>1469</v>
      </c>
      <c r="D2" s="1076"/>
      <c r="E2" s="1025" t="s">
        <v>1470</v>
      </c>
      <c r="F2" s="1014"/>
    </row>
    <row r="3" spans="1:6" ht="24" customHeight="1">
      <c r="A3" s="1020"/>
      <c r="B3" s="1021"/>
      <c r="C3" s="960" t="s">
        <v>1471</v>
      </c>
      <c r="D3" s="960" t="s">
        <v>1472</v>
      </c>
      <c r="E3" s="966" t="s">
        <v>1471</v>
      </c>
      <c r="F3" s="959" t="s">
        <v>1472</v>
      </c>
    </row>
    <row r="4" spans="1:6" ht="24" customHeight="1">
      <c r="A4" s="1034" t="s">
        <v>717</v>
      </c>
      <c r="B4" s="1041"/>
      <c r="C4" s="2">
        <v>9</v>
      </c>
      <c r="D4" s="2">
        <v>6</v>
      </c>
      <c r="E4" s="2">
        <v>7</v>
      </c>
      <c r="F4" s="2">
        <v>1</v>
      </c>
    </row>
    <row r="5" spans="1:6" ht="24" customHeight="1">
      <c r="A5" s="1034" t="s">
        <v>166</v>
      </c>
      <c r="B5" s="1041"/>
      <c r="C5" s="2">
        <v>2</v>
      </c>
      <c r="D5" s="2">
        <v>1</v>
      </c>
      <c r="E5" s="2">
        <v>1</v>
      </c>
      <c r="F5" s="2">
        <v>1</v>
      </c>
    </row>
    <row r="6" spans="1:6" ht="24" customHeight="1">
      <c r="A6" s="1034" t="s">
        <v>860</v>
      </c>
      <c r="B6" s="1041"/>
      <c r="C6" s="2">
        <v>9</v>
      </c>
      <c r="D6" s="2">
        <v>7</v>
      </c>
      <c r="E6" s="2">
        <v>5</v>
      </c>
      <c r="F6" s="2">
        <v>4</v>
      </c>
    </row>
    <row r="7" spans="1:6" ht="24" customHeight="1">
      <c r="A7" s="1034" t="s">
        <v>1884</v>
      </c>
      <c r="B7" s="1041"/>
      <c r="C7" s="2">
        <v>5</v>
      </c>
      <c r="D7" s="2">
        <v>5</v>
      </c>
      <c r="E7" s="2">
        <v>5</v>
      </c>
      <c r="F7" s="2">
        <v>4</v>
      </c>
    </row>
    <row r="8" spans="1:6" ht="24" customHeight="1">
      <c r="A8" s="1380" t="s">
        <v>1938</v>
      </c>
      <c r="B8" s="1359"/>
      <c r="C8" s="2">
        <v>3</v>
      </c>
      <c r="D8" s="2">
        <v>2</v>
      </c>
      <c r="E8" s="2">
        <v>1</v>
      </c>
      <c r="F8" s="2">
        <v>1</v>
      </c>
    </row>
    <row r="9" spans="1:6" ht="24" customHeight="1">
      <c r="A9" s="1381" t="s">
        <v>1962</v>
      </c>
      <c r="B9" s="986" t="s">
        <v>1473</v>
      </c>
      <c r="C9" s="438" t="s">
        <v>2053</v>
      </c>
      <c r="D9" s="963" t="s">
        <v>177</v>
      </c>
      <c r="E9" s="963" t="s">
        <v>177</v>
      </c>
      <c r="F9" s="963" t="s">
        <v>177</v>
      </c>
    </row>
    <row r="10" spans="1:6" ht="24" customHeight="1">
      <c r="A10" s="1381"/>
      <c r="B10" s="986" t="s">
        <v>203</v>
      </c>
      <c r="C10" s="79" t="s">
        <v>177</v>
      </c>
      <c r="D10" s="962" t="s">
        <v>177</v>
      </c>
      <c r="E10" s="962" t="s">
        <v>177</v>
      </c>
      <c r="F10" s="962" t="s">
        <v>177</v>
      </c>
    </row>
    <row r="11" spans="1:6" ht="24" customHeight="1">
      <c r="A11" s="1381"/>
      <c r="B11" s="986" t="s">
        <v>204</v>
      </c>
      <c r="C11" s="79">
        <v>2</v>
      </c>
      <c r="D11" s="962">
        <v>1</v>
      </c>
      <c r="E11" s="962" t="s">
        <v>177</v>
      </c>
      <c r="F11" s="962" t="s">
        <v>177</v>
      </c>
    </row>
    <row r="12" spans="1:6" ht="24" customHeight="1">
      <c r="A12" s="1381"/>
      <c r="B12" s="986" t="s">
        <v>205</v>
      </c>
      <c r="C12" s="79">
        <v>1</v>
      </c>
      <c r="D12" s="962">
        <v>1</v>
      </c>
      <c r="E12" s="962">
        <v>1</v>
      </c>
      <c r="F12" s="962">
        <v>1</v>
      </c>
    </row>
    <row r="13" spans="1:6" ht="24" customHeight="1">
      <c r="A13" s="1381"/>
      <c r="B13" s="986" t="s">
        <v>206</v>
      </c>
      <c r="C13" s="962" t="s">
        <v>177</v>
      </c>
      <c r="D13" s="962" t="s">
        <v>177</v>
      </c>
      <c r="E13" s="962" t="s">
        <v>177</v>
      </c>
      <c r="F13" s="962" t="s">
        <v>177</v>
      </c>
    </row>
    <row r="14" spans="1:6" ht="24" customHeight="1">
      <c r="A14" s="1381"/>
      <c r="B14" s="986" t="s">
        <v>207</v>
      </c>
      <c r="C14" s="962" t="s">
        <v>177</v>
      </c>
      <c r="D14" s="962" t="s">
        <v>177</v>
      </c>
      <c r="E14" s="962" t="s">
        <v>177</v>
      </c>
      <c r="F14" s="962" t="s">
        <v>177</v>
      </c>
    </row>
    <row r="15" spans="1:6" ht="24" customHeight="1" thickBot="1">
      <c r="A15" s="1382"/>
      <c r="B15" s="987" t="s">
        <v>2054</v>
      </c>
      <c r="C15" s="439" t="s">
        <v>177</v>
      </c>
      <c r="D15" s="964" t="s">
        <v>177</v>
      </c>
      <c r="E15" s="964" t="s">
        <v>177</v>
      </c>
      <c r="F15" s="964" t="s">
        <v>177</v>
      </c>
    </row>
    <row r="16" spans="1:6" ht="24" customHeight="1">
      <c r="A16" s="1098" t="s">
        <v>1965</v>
      </c>
      <c r="B16" s="1099"/>
      <c r="C16" s="1099"/>
      <c r="D16" s="1099"/>
      <c r="E16" s="1099"/>
      <c r="F16" s="958" t="s">
        <v>1964</v>
      </c>
    </row>
  </sheetData>
  <sheetProtection sheet="1" objects="1" scenarios="1"/>
  <mergeCells count="10">
    <mergeCell ref="E2:F2"/>
    <mergeCell ref="A4:B4"/>
    <mergeCell ref="A5:B5"/>
    <mergeCell ref="A6:B6"/>
    <mergeCell ref="A16:E16"/>
    <mergeCell ref="A7:B7"/>
    <mergeCell ref="A8:B8"/>
    <mergeCell ref="A9:A15"/>
    <mergeCell ref="A2:B3"/>
    <mergeCell ref="C2:D2"/>
  </mergeCells>
  <phoneticPr fontId="3"/>
  <printOptions horizontalCentered="1"/>
  <pageMargins left="0.98425196850393704" right="0.39370078740157483" top="1.1811023622047245" bottom="0.78740157480314965" header="0.51181102362204722" footer="0.51181102362204722"/>
  <pageSetup paperSize="9" firstPageNumber="54" orientation="portrait" useFirstPageNumber="1" r:id="rId1"/>
  <headerFooter alignWithMargins="0">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dimension ref="A1:K23"/>
  <sheetViews>
    <sheetView zoomScaleNormal="100" workbookViewId="0">
      <selection sqref="A1:E1"/>
    </sheetView>
  </sheetViews>
  <sheetFormatPr defaultRowHeight="13.5"/>
  <cols>
    <col min="1" max="1" width="5" style="36" customWidth="1"/>
    <col min="2" max="2" width="9.625" style="36" bestFit="1" customWidth="1"/>
    <col min="3" max="6" width="14.625" style="36" customWidth="1"/>
    <col min="7" max="16384" width="9" style="36"/>
  </cols>
  <sheetData>
    <row r="1" spans="1:11" ht="15.95" customHeight="1" thickBot="1">
      <c r="A1" s="973" t="s">
        <v>1474</v>
      </c>
      <c r="B1" s="973"/>
      <c r="C1" s="973"/>
      <c r="D1" s="973"/>
      <c r="E1" s="973"/>
      <c r="F1" s="973"/>
    </row>
    <row r="2" spans="1:11" ht="30" customHeight="1">
      <c r="A2" s="1123" t="s">
        <v>317</v>
      </c>
      <c r="B2" s="1077"/>
      <c r="C2" s="1102" t="s">
        <v>1475</v>
      </c>
      <c r="D2" s="1014"/>
      <c r="E2" s="1046" t="s">
        <v>1476</v>
      </c>
      <c r="F2" s="1014"/>
    </row>
    <row r="3" spans="1:11" ht="30" customHeight="1">
      <c r="A3" s="1020"/>
      <c r="B3" s="1021"/>
      <c r="C3" s="971" t="s">
        <v>1477</v>
      </c>
      <c r="D3" s="970" t="s">
        <v>1478</v>
      </c>
      <c r="E3" s="970" t="s">
        <v>1477</v>
      </c>
      <c r="F3" s="971" t="s">
        <v>1478</v>
      </c>
    </row>
    <row r="4" spans="1:11" ht="30" customHeight="1">
      <c r="A4" s="1383"/>
      <c r="B4" s="1384"/>
      <c r="C4" s="81" t="s">
        <v>1479</v>
      </c>
      <c r="D4" s="81" t="s">
        <v>1480</v>
      </c>
      <c r="E4" s="81" t="s">
        <v>1479</v>
      </c>
      <c r="F4" s="81" t="s">
        <v>1481</v>
      </c>
      <c r="H4" s="440"/>
      <c r="I4" s="440"/>
      <c r="J4" s="440"/>
      <c r="K4" s="440"/>
    </row>
    <row r="5" spans="1:11" ht="30" customHeight="1">
      <c r="A5" s="1034" t="s">
        <v>717</v>
      </c>
      <c r="B5" s="1038"/>
      <c r="C5" s="441">
        <v>1725</v>
      </c>
      <c r="D5" s="441">
        <v>2445</v>
      </c>
      <c r="E5" s="441" t="s">
        <v>725</v>
      </c>
      <c r="F5" s="441">
        <v>24215</v>
      </c>
    </row>
    <row r="6" spans="1:11" ht="30" customHeight="1">
      <c r="A6" s="1034" t="s">
        <v>166</v>
      </c>
      <c r="B6" s="1038"/>
      <c r="C6" s="441">
        <v>1639</v>
      </c>
      <c r="D6" s="441">
        <v>2327</v>
      </c>
      <c r="E6" s="441" t="s">
        <v>725</v>
      </c>
      <c r="F6" s="441">
        <v>23946</v>
      </c>
    </row>
    <row r="7" spans="1:11" ht="30" customHeight="1">
      <c r="A7" s="1034" t="s">
        <v>860</v>
      </c>
      <c r="B7" s="1038"/>
      <c r="C7" s="441">
        <v>1669</v>
      </c>
      <c r="D7" s="441">
        <v>2200</v>
      </c>
      <c r="E7" s="441" t="s">
        <v>725</v>
      </c>
      <c r="F7" s="441">
        <v>24056</v>
      </c>
    </row>
    <row r="8" spans="1:11" ht="30" customHeight="1">
      <c r="A8" s="1034" t="s">
        <v>1884</v>
      </c>
      <c r="B8" s="1038"/>
      <c r="C8" s="441">
        <v>1335</v>
      </c>
      <c r="D8" s="440">
        <v>2034</v>
      </c>
      <c r="E8" s="441" t="s">
        <v>725</v>
      </c>
      <c r="F8" s="440">
        <v>23030</v>
      </c>
    </row>
    <row r="9" spans="1:11" ht="30" customHeight="1">
      <c r="A9" s="1380" t="s">
        <v>1938</v>
      </c>
      <c r="B9" s="1359"/>
      <c r="C9" s="442">
        <f>IF(ROUND(SUM(C10:C21),0)=0,"",ROUND(SUM(C10:C21),0))</f>
        <v>1229</v>
      </c>
      <c r="D9" s="442">
        <f>IF(ROUND(SUM(D10:D21),0)=0,"",ROUND(SUM(D10:D21),0))</f>
        <v>1746</v>
      </c>
      <c r="E9" s="442" t="str">
        <f>IF(ROUND(SUM(E10:E21),0)=0,IF(ROUND(SUM(F10:F21),0)=0,"","…"),ROUND(SUM(E10:E21),0))</f>
        <v>…</v>
      </c>
      <c r="F9" s="442">
        <f>IF(ROUND(SUM(F10:F21),0)=0,"",ROUND(SUM(F10:F21),0))</f>
        <v>22382</v>
      </c>
    </row>
    <row r="10" spans="1:11" ht="30" customHeight="1">
      <c r="A10" s="1360" t="s">
        <v>1962</v>
      </c>
      <c r="B10" s="983" t="s">
        <v>199</v>
      </c>
      <c r="C10" s="443">
        <v>95</v>
      </c>
      <c r="D10" s="444">
        <v>133.19999999999999</v>
      </c>
      <c r="E10" s="445" t="s">
        <v>725</v>
      </c>
      <c r="F10" s="446">
        <v>1722.16</v>
      </c>
    </row>
    <row r="11" spans="1:11" ht="30" customHeight="1">
      <c r="A11" s="1360"/>
      <c r="B11" s="983" t="s">
        <v>200</v>
      </c>
      <c r="C11" s="447">
        <v>102</v>
      </c>
      <c r="D11" s="448">
        <v>138.5</v>
      </c>
      <c r="E11" s="449" t="s">
        <v>725</v>
      </c>
      <c r="F11" s="450">
        <v>1679.04</v>
      </c>
    </row>
    <row r="12" spans="1:11" ht="30" customHeight="1">
      <c r="A12" s="1360"/>
      <c r="B12" s="983" t="s">
        <v>201</v>
      </c>
      <c r="C12" s="451">
        <v>100</v>
      </c>
      <c r="D12" s="448">
        <v>140.9</v>
      </c>
      <c r="E12" s="449" t="s">
        <v>725</v>
      </c>
      <c r="F12" s="450">
        <v>1923.17</v>
      </c>
    </row>
    <row r="13" spans="1:11" ht="30" customHeight="1">
      <c r="A13" s="1360"/>
      <c r="B13" s="983" t="s">
        <v>202</v>
      </c>
      <c r="C13" s="447">
        <v>108</v>
      </c>
      <c r="D13" s="448">
        <v>156.5</v>
      </c>
      <c r="E13" s="449" t="s">
        <v>725</v>
      </c>
      <c r="F13" s="450">
        <v>1880.02</v>
      </c>
    </row>
    <row r="14" spans="1:11" ht="30" customHeight="1">
      <c r="A14" s="1360"/>
      <c r="B14" s="983" t="s">
        <v>203</v>
      </c>
      <c r="C14" s="447">
        <v>103</v>
      </c>
      <c r="D14" s="448">
        <v>151</v>
      </c>
      <c r="E14" s="449" t="s">
        <v>725</v>
      </c>
      <c r="F14" s="450">
        <v>1921.97</v>
      </c>
    </row>
    <row r="15" spans="1:11" ht="30" customHeight="1">
      <c r="A15" s="1360"/>
      <c r="B15" s="983" t="s">
        <v>204</v>
      </c>
      <c r="C15" s="447">
        <v>105</v>
      </c>
      <c r="D15" s="448">
        <v>149.69999999999999</v>
      </c>
      <c r="E15" s="449" t="s">
        <v>725</v>
      </c>
      <c r="F15" s="450">
        <v>1897.7</v>
      </c>
    </row>
    <row r="16" spans="1:11" ht="30" customHeight="1">
      <c r="A16" s="1360"/>
      <c r="B16" s="983" t="s">
        <v>205</v>
      </c>
      <c r="C16" s="447">
        <v>103</v>
      </c>
      <c r="D16" s="448">
        <v>148.30000000000001</v>
      </c>
      <c r="E16" s="449" t="s">
        <v>725</v>
      </c>
      <c r="F16" s="450">
        <v>1890.48</v>
      </c>
    </row>
    <row r="17" spans="1:6" ht="30" customHeight="1">
      <c r="A17" s="1360"/>
      <c r="B17" s="983" t="s">
        <v>206</v>
      </c>
      <c r="C17" s="447">
        <v>113</v>
      </c>
      <c r="D17" s="448">
        <v>165.8</v>
      </c>
      <c r="E17" s="449" t="s">
        <v>725</v>
      </c>
      <c r="F17" s="450">
        <v>1896.4</v>
      </c>
    </row>
    <row r="18" spans="1:6" ht="30" customHeight="1">
      <c r="A18" s="1360"/>
      <c r="B18" s="983" t="s">
        <v>207</v>
      </c>
      <c r="C18" s="447">
        <v>108</v>
      </c>
      <c r="D18" s="448">
        <v>145.80000000000001</v>
      </c>
      <c r="E18" s="449" t="s">
        <v>725</v>
      </c>
      <c r="F18" s="450">
        <v>1768.05</v>
      </c>
    </row>
    <row r="19" spans="1:6" ht="30" customHeight="1">
      <c r="A19" s="1360"/>
      <c r="B19" s="983" t="s">
        <v>208</v>
      </c>
      <c r="C19" s="447">
        <v>92</v>
      </c>
      <c r="D19" s="448">
        <v>131.9</v>
      </c>
      <c r="E19" s="449" t="s">
        <v>725</v>
      </c>
      <c r="F19" s="450">
        <v>1763.31</v>
      </c>
    </row>
    <row r="20" spans="1:6" ht="30" customHeight="1">
      <c r="A20" s="1360"/>
      <c r="B20" s="983" t="s">
        <v>209</v>
      </c>
      <c r="C20" s="447">
        <v>98</v>
      </c>
      <c r="D20" s="448">
        <v>134.9</v>
      </c>
      <c r="E20" s="449" t="s">
        <v>725</v>
      </c>
      <c r="F20" s="450">
        <v>1930.54</v>
      </c>
    </row>
    <row r="21" spans="1:6" ht="30" customHeight="1" thickBot="1">
      <c r="A21" s="1361"/>
      <c r="B21" s="984" t="s">
        <v>210</v>
      </c>
      <c r="C21" s="452">
        <v>102</v>
      </c>
      <c r="D21" s="453">
        <v>149</v>
      </c>
      <c r="E21" s="454" t="s">
        <v>725</v>
      </c>
      <c r="F21" s="455">
        <v>2109.4299999999998</v>
      </c>
    </row>
    <row r="22" spans="1:6" ht="15.95" customHeight="1">
      <c r="A22" s="968"/>
      <c r="B22" s="968"/>
      <c r="C22" s="968"/>
      <c r="D22" s="968"/>
      <c r="E22" s="1033" t="s">
        <v>1461</v>
      </c>
      <c r="F22" s="1034"/>
    </row>
    <row r="23" spans="1:6" ht="15.95" customHeight="1">
      <c r="A23" s="968" t="s">
        <v>1482</v>
      </c>
      <c r="B23" s="968"/>
      <c r="C23" s="968"/>
      <c r="D23" s="968"/>
      <c r="E23" s="968"/>
      <c r="F23" s="968"/>
    </row>
  </sheetData>
  <sheetProtection sheet="1" objects="1" scenarios="1"/>
  <mergeCells count="11">
    <mergeCell ref="A6:B6"/>
    <mergeCell ref="A2:B3"/>
    <mergeCell ref="C2:D2"/>
    <mergeCell ref="E2:F2"/>
    <mergeCell ref="A4:B4"/>
    <mergeCell ref="A5:B5"/>
    <mergeCell ref="A7:B7"/>
    <mergeCell ref="A8:B8"/>
    <mergeCell ref="A9:B9"/>
    <mergeCell ref="A10:A21"/>
    <mergeCell ref="E22:F22"/>
  </mergeCells>
  <phoneticPr fontId="3"/>
  <printOptions horizontalCentered="1"/>
  <pageMargins left="0.39370078740157483" right="0.39370078740157483" top="1.1811023622047245" bottom="0.59055118110236227" header="0.51181102362204722" footer="0.51181102362204722"/>
  <pageSetup paperSize="9" firstPageNumber="55" orientation="portrait" useFirstPageNumber="1" r:id="rId1"/>
  <headerFooter alignWithMargins="0">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T42"/>
  <sheetViews>
    <sheetView zoomScaleNormal="100" workbookViewId="0">
      <selection sqref="A1:E1"/>
    </sheetView>
  </sheetViews>
  <sheetFormatPr defaultRowHeight="13.5"/>
  <cols>
    <col min="1" max="1" width="5.75" style="36" customWidth="1"/>
    <col min="2" max="2" width="13.125" style="36" customWidth="1"/>
    <col min="3" max="19" width="7.75" style="36" customWidth="1"/>
    <col min="20" max="16384" width="9" style="36"/>
  </cols>
  <sheetData>
    <row r="1" spans="1:20" ht="21" customHeight="1" thickBot="1">
      <c r="A1" s="1135">
        <v>56</v>
      </c>
      <c r="B1" s="41" t="s">
        <v>1483</v>
      </c>
      <c r="C1" s="41"/>
      <c r="D1" s="41"/>
      <c r="E1" s="41"/>
      <c r="F1" s="41"/>
      <c r="G1" s="41"/>
      <c r="H1" s="41"/>
      <c r="I1" s="41"/>
      <c r="J1" s="41"/>
      <c r="K1" s="40"/>
      <c r="R1" s="1105" t="s">
        <v>1484</v>
      </c>
      <c r="S1" s="1043"/>
      <c r="T1" s="1043"/>
    </row>
    <row r="2" spans="1:20" ht="21" customHeight="1">
      <c r="A2" s="1135"/>
      <c r="B2" s="1124" t="s">
        <v>1171</v>
      </c>
      <c r="C2" s="1393" t="s">
        <v>1485</v>
      </c>
      <c r="D2" s="1394"/>
      <c r="E2" s="1394"/>
      <c r="F2" s="1394"/>
      <c r="G2" s="1394"/>
      <c r="H2" s="1394"/>
      <c r="I2" s="1393" t="s">
        <v>1486</v>
      </c>
      <c r="J2" s="1394"/>
      <c r="K2" s="1394"/>
      <c r="L2" s="1393" t="s">
        <v>1487</v>
      </c>
      <c r="M2" s="1394"/>
      <c r="N2" s="1394"/>
      <c r="O2" s="1394"/>
      <c r="P2" s="1394"/>
      <c r="Q2" s="1394"/>
      <c r="R2" s="1395" t="s">
        <v>1488</v>
      </c>
      <c r="S2" s="1394"/>
      <c r="T2" s="1394"/>
    </row>
    <row r="3" spans="1:20" ht="21" customHeight="1">
      <c r="A3" s="1135"/>
      <c r="B3" s="1021"/>
      <c r="C3" s="1281" t="s">
        <v>1489</v>
      </c>
      <c r="D3" s="1396"/>
      <c r="E3" s="1281" t="s">
        <v>1490</v>
      </c>
      <c r="F3" s="1283"/>
      <c r="G3" s="1281" t="s">
        <v>1491</v>
      </c>
      <c r="H3" s="1283"/>
      <c r="I3" s="152" t="s">
        <v>1489</v>
      </c>
      <c r="J3" s="152" t="s">
        <v>1490</v>
      </c>
      <c r="K3" s="152" t="s">
        <v>1491</v>
      </c>
      <c r="L3" s="1390" t="s">
        <v>1489</v>
      </c>
      <c r="M3" s="1391"/>
      <c r="N3" s="1390" t="s">
        <v>1490</v>
      </c>
      <c r="O3" s="1391"/>
      <c r="P3" s="1390" t="s">
        <v>1491</v>
      </c>
      <c r="Q3" s="1391"/>
      <c r="R3" s="152" t="s">
        <v>1489</v>
      </c>
      <c r="S3" s="152" t="s">
        <v>1490</v>
      </c>
      <c r="T3" s="152" t="s">
        <v>1491</v>
      </c>
    </row>
    <row r="4" spans="1:20" ht="21" customHeight="1">
      <c r="A4" s="1135"/>
      <c r="B4" s="272" t="s">
        <v>717</v>
      </c>
      <c r="C4" s="486">
        <v>14</v>
      </c>
      <c r="D4" s="751">
        <v>7</v>
      </c>
      <c r="E4" s="465">
        <v>1483</v>
      </c>
      <c r="F4" s="751">
        <v>820</v>
      </c>
      <c r="G4" s="465">
        <v>212</v>
      </c>
      <c r="H4" s="751">
        <v>101</v>
      </c>
      <c r="I4" s="465">
        <v>3</v>
      </c>
      <c r="J4" s="465">
        <v>176</v>
      </c>
      <c r="K4" s="465">
        <v>155</v>
      </c>
      <c r="L4" s="465">
        <v>7</v>
      </c>
      <c r="M4" s="751">
        <v>5</v>
      </c>
      <c r="N4" s="465">
        <v>367</v>
      </c>
      <c r="O4" s="751">
        <v>267</v>
      </c>
      <c r="P4" s="465">
        <v>259</v>
      </c>
      <c r="Q4" s="751">
        <v>238</v>
      </c>
      <c r="R4" s="465">
        <v>1</v>
      </c>
      <c r="S4" s="465">
        <v>100</v>
      </c>
      <c r="T4" s="465">
        <v>80</v>
      </c>
    </row>
    <row r="5" spans="1:20" ht="21" customHeight="1">
      <c r="A5" s="1135"/>
      <c r="B5" s="271" t="s">
        <v>166</v>
      </c>
      <c r="C5" s="456">
        <v>14</v>
      </c>
      <c r="D5" s="457">
        <v>7</v>
      </c>
      <c r="E5" s="556">
        <v>1557</v>
      </c>
      <c r="F5" s="457">
        <v>820</v>
      </c>
      <c r="G5" s="556">
        <v>221</v>
      </c>
      <c r="H5" s="457">
        <v>107</v>
      </c>
      <c r="I5" s="556">
        <v>3</v>
      </c>
      <c r="J5" s="556">
        <v>176</v>
      </c>
      <c r="K5" s="556">
        <v>151</v>
      </c>
      <c r="L5" s="556">
        <v>7</v>
      </c>
      <c r="M5" s="457">
        <v>5</v>
      </c>
      <c r="N5" s="556">
        <v>367</v>
      </c>
      <c r="O5" s="457">
        <v>267</v>
      </c>
      <c r="P5" s="556">
        <v>251</v>
      </c>
      <c r="Q5" s="457">
        <v>232</v>
      </c>
      <c r="R5" s="556">
        <v>1</v>
      </c>
      <c r="S5" s="556">
        <v>100</v>
      </c>
      <c r="T5" s="556">
        <v>85</v>
      </c>
    </row>
    <row r="6" spans="1:20" ht="21" customHeight="1">
      <c r="A6" s="1135"/>
      <c r="B6" s="271" t="s">
        <v>860</v>
      </c>
      <c r="C6" s="456">
        <v>14</v>
      </c>
      <c r="D6" s="457">
        <v>7</v>
      </c>
      <c r="E6" s="556">
        <v>1557</v>
      </c>
      <c r="F6" s="457">
        <v>820</v>
      </c>
      <c r="G6" s="556">
        <v>217</v>
      </c>
      <c r="H6" s="457">
        <v>111</v>
      </c>
      <c r="I6" s="556">
        <v>3</v>
      </c>
      <c r="J6" s="556">
        <v>176</v>
      </c>
      <c r="K6" s="556">
        <v>150</v>
      </c>
      <c r="L6" s="556">
        <v>8</v>
      </c>
      <c r="M6" s="457">
        <v>6</v>
      </c>
      <c r="N6" s="556">
        <v>417</v>
      </c>
      <c r="O6" s="457">
        <v>317</v>
      </c>
      <c r="P6" s="556">
        <v>317</v>
      </c>
      <c r="Q6" s="457">
        <v>299</v>
      </c>
      <c r="R6" s="556">
        <v>1</v>
      </c>
      <c r="S6" s="556">
        <v>100</v>
      </c>
      <c r="T6" s="556">
        <v>91</v>
      </c>
    </row>
    <row r="7" spans="1:20" ht="21" customHeight="1">
      <c r="A7" s="1135"/>
      <c r="B7" s="271" t="s">
        <v>1884</v>
      </c>
      <c r="C7" s="456">
        <v>14</v>
      </c>
      <c r="D7" s="457">
        <v>7</v>
      </c>
      <c r="E7" s="556">
        <v>1557</v>
      </c>
      <c r="F7" s="457">
        <v>820</v>
      </c>
      <c r="G7" s="556">
        <v>194</v>
      </c>
      <c r="H7" s="457">
        <v>110</v>
      </c>
      <c r="I7" s="556">
        <v>3</v>
      </c>
      <c r="J7" s="556">
        <v>176</v>
      </c>
      <c r="K7" s="556">
        <v>162</v>
      </c>
      <c r="L7" s="556">
        <v>8</v>
      </c>
      <c r="M7" s="457">
        <v>6</v>
      </c>
      <c r="N7" s="556">
        <v>417</v>
      </c>
      <c r="O7" s="457">
        <v>317</v>
      </c>
      <c r="P7" s="556">
        <v>339</v>
      </c>
      <c r="Q7" s="457">
        <v>315</v>
      </c>
      <c r="R7" s="556">
        <v>1</v>
      </c>
      <c r="S7" s="556">
        <v>100</v>
      </c>
      <c r="T7" s="556">
        <v>90</v>
      </c>
    </row>
    <row r="8" spans="1:20" ht="21" customHeight="1" thickBot="1">
      <c r="A8" s="1135"/>
      <c r="B8" s="274" t="s">
        <v>1938</v>
      </c>
      <c r="C8" s="458">
        <v>13</v>
      </c>
      <c r="D8" s="457">
        <v>7</v>
      </c>
      <c r="E8" s="556">
        <v>1493</v>
      </c>
      <c r="F8" s="457">
        <v>816</v>
      </c>
      <c r="G8" s="556">
        <v>198</v>
      </c>
      <c r="H8" s="457">
        <v>121</v>
      </c>
      <c r="I8" s="713">
        <v>3</v>
      </c>
      <c r="J8" s="713">
        <v>176</v>
      </c>
      <c r="K8" s="713">
        <v>150</v>
      </c>
      <c r="L8" s="713">
        <v>8</v>
      </c>
      <c r="M8" s="459">
        <v>6</v>
      </c>
      <c r="N8" s="713">
        <v>417</v>
      </c>
      <c r="O8" s="459">
        <v>317</v>
      </c>
      <c r="P8" s="713">
        <v>293</v>
      </c>
      <c r="Q8" s="459">
        <v>274</v>
      </c>
      <c r="R8" s="713">
        <v>1</v>
      </c>
      <c r="S8" s="713">
        <v>100</v>
      </c>
      <c r="T8" s="713">
        <v>73</v>
      </c>
    </row>
    <row r="9" spans="1:20" ht="21" customHeight="1">
      <c r="A9" s="1135"/>
      <c r="B9" s="1208" t="s">
        <v>2039</v>
      </c>
      <c r="C9" s="1164"/>
      <c r="D9" s="1164"/>
      <c r="E9" s="1164"/>
      <c r="F9" s="1164"/>
      <c r="G9" s="1164"/>
      <c r="H9" s="1164"/>
      <c r="I9" s="1164"/>
      <c r="J9" s="1164"/>
      <c r="K9" s="1164"/>
      <c r="L9" s="1164"/>
      <c r="M9" s="1164"/>
      <c r="N9" s="1164"/>
      <c r="O9" s="1164"/>
      <c r="P9" s="1252" t="s">
        <v>2038</v>
      </c>
      <c r="Q9" s="1141"/>
      <c r="R9" s="1141"/>
      <c r="S9" s="1141"/>
      <c r="T9" s="1141"/>
    </row>
    <row r="10" spans="1:20" ht="21" customHeight="1">
      <c r="A10" s="1135"/>
      <c r="B10" s="1165"/>
      <c r="C10" s="1165"/>
      <c r="D10" s="1165"/>
      <c r="E10" s="1165"/>
      <c r="F10" s="1165"/>
      <c r="G10" s="1165"/>
      <c r="H10" s="1165"/>
      <c r="I10" s="1165"/>
      <c r="J10" s="1165"/>
      <c r="K10" s="1165"/>
      <c r="L10" s="1165"/>
      <c r="M10" s="1165"/>
      <c r="N10" s="1165"/>
      <c r="O10" s="1165"/>
      <c r="P10" s="7"/>
      <c r="Q10" s="933"/>
      <c r="S10" s="933"/>
      <c r="T10" s="933"/>
    </row>
    <row r="11" spans="1:20" s="932" customFormat="1" ht="21" customHeight="1">
      <c r="A11" s="1135"/>
      <c r="B11" s="934"/>
      <c r="C11" s="934"/>
      <c r="D11" s="934"/>
      <c r="E11" s="934"/>
      <c r="F11" s="934"/>
      <c r="G11" s="934"/>
      <c r="H11" s="934"/>
      <c r="I11" s="934"/>
      <c r="J11" s="934"/>
      <c r="K11" s="934"/>
      <c r="L11" s="934"/>
      <c r="M11" s="934"/>
      <c r="N11" s="934"/>
      <c r="O11" s="934"/>
      <c r="P11" s="931"/>
      <c r="Q11" s="933"/>
      <c r="S11" s="933"/>
      <c r="T11" s="933"/>
    </row>
    <row r="12" spans="1:20" ht="21" customHeight="1">
      <c r="A12" s="1135"/>
    </row>
    <row r="13" spans="1:20" ht="21" customHeight="1" thickBot="1">
      <c r="A13" s="1135"/>
      <c r="B13" s="41" t="s">
        <v>1492</v>
      </c>
      <c r="C13" s="41"/>
      <c r="D13" s="41"/>
      <c r="E13" s="41"/>
      <c r="F13" s="41"/>
      <c r="G13" s="41"/>
      <c r="H13" s="41"/>
      <c r="I13" s="41"/>
      <c r="J13" s="41"/>
      <c r="K13" s="41"/>
      <c r="L13" s="41"/>
      <c r="M13" s="41"/>
      <c r="N13" s="41"/>
      <c r="O13" s="41"/>
      <c r="P13" s="41"/>
      <c r="Q13" s="40"/>
      <c r="R13" s="40"/>
    </row>
    <row r="14" spans="1:20" ht="21" customHeight="1">
      <c r="A14" s="1135"/>
      <c r="B14" s="1109" t="s">
        <v>1052</v>
      </c>
      <c r="C14" s="1392"/>
      <c r="D14" s="287" t="s">
        <v>1493</v>
      </c>
      <c r="E14" s="287" t="s">
        <v>1494</v>
      </c>
      <c r="F14" s="287" t="s">
        <v>1274</v>
      </c>
      <c r="G14" s="308" t="s">
        <v>1293</v>
      </c>
      <c r="H14" s="287" t="s">
        <v>1270</v>
      </c>
      <c r="I14" s="287" t="s">
        <v>1275</v>
      </c>
      <c r="J14" s="287" t="s">
        <v>1495</v>
      </c>
      <c r="K14" s="460" t="s">
        <v>1496</v>
      </c>
      <c r="L14" s="287" t="s">
        <v>1497</v>
      </c>
      <c r="M14" s="287"/>
      <c r="N14" s="287" t="s">
        <v>1498</v>
      </c>
      <c r="O14" s="287" t="s">
        <v>1499</v>
      </c>
      <c r="P14" s="287" t="s">
        <v>1500</v>
      </c>
      <c r="Q14" s="287" t="s">
        <v>1501</v>
      </c>
      <c r="R14" s="287" t="s">
        <v>1502</v>
      </c>
      <c r="S14" s="1239" t="s">
        <v>175</v>
      </c>
      <c r="T14" s="1108"/>
    </row>
    <row r="15" spans="1:20" ht="21" customHeight="1">
      <c r="A15" s="1135"/>
      <c r="B15" s="1242"/>
      <c r="C15" s="1237"/>
      <c r="D15" s="291"/>
      <c r="E15" s="291" t="s">
        <v>1503</v>
      </c>
      <c r="F15" s="291"/>
      <c r="G15" s="291" t="s">
        <v>1503</v>
      </c>
      <c r="H15" s="291"/>
      <c r="I15" s="291"/>
      <c r="J15" s="291"/>
      <c r="K15" s="461"/>
      <c r="L15" s="291"/>
      <c r="M15" s="291" t="s">
        <v>1504</v>
      </c>
      <c r="N15" s="291" t="s">
        <v>1505</v>
      </c>
      <c r="O15" s="291" t="s">
        <v>1503</v>
      </c>
      <c r="P15" s="291" t="s">
        <v>1503</v>
      </c>
      <c r="Q15" s="291"/>
      <c r="R15" s="291" t="s">
        <v>1506</v>
      </c>
      <c r="S15" s="1240"/>
      <c r="T15" s="1226"/>
    </row>
    <row r="16" spans="1:20" ht="21" customHeight="1">
      <c r="A16" s="1135"/>
      <c r="B16" s="1110"/>
      <c r="C16" s="1110"/>
      <c r="D16" s="293" t="s">
        <v>1507</v>
      </c>
      <c r="E16" s="293" t="s">
        <v>1505</v>
      </c>
      <c r="F16" s="293" t="s">
        <v>1507</v>
      </c>
      <c r="G16" s="293" t="s">
        <v>1505</v>
      </c>
      <c r="H16" s="293" t="s">
        <v>1507</v>
      </c>
      <c r="I16" s="293" t="s">
        <v>1507</v>
      </c>
      <c r="J16" s="293" t="s">
        <v>1507</v>
      </c>
      <c r="K16" s="462" t="s">
        <v>1508</v>
      </c>
      <c r="L16" s="293" t="s">
        <v>1505</v>
      </c>
      <c r="M16" s="293"/>
      <c r="N16" s="293" t="s">
        <v>1509</v>
      </c>
      <c r="O16" s="293" t="s">
        <v>1505</v>
      </c>
      <c r="P16" s="293" t="s">
        <v>1505</v>
      </c>
      <c r="Q16" s="293" t="s">
        <v>1505</v>
      </c>
      <c r="R16" s="293" t="s">
        <v>1505</v>
      </c>
      <c r="S16" s="1241"/>
      <c r="T16" s="1349"/>
    </row>
    <row r="17" spans="1:20" ht="21" customHeight="1">
      <c r="A17" s="1135"/>
      <c r="B17" s="1355" t="s">
        <v>1955</v>
      </c>
      <c r="C17" s="341" t="s">
        <v>1510</v>
      </c>
      <c r="D17" s="456">
        <v>12</v>
      </c>
      <c r="E17" s="556">
        <v>31</v>
      </c>
      <c r="F17" s="556">
        <v>12</v>
      </c>
      <c r="G17" s="556">
        <v>24</v>
      </c>
      <c r="H17" s="556">
        <v>11</v>
      </c>
      <c r="I17" s="556">
        <v>7</v>
      </c>
      <c r="J17" s="556">
        <v>14</v>
      </c>
      <c r="K17" s="556">
        <v>13</v>
      </c>
      <c r="L17" s="556">
        <v>13</v>
      </c>
      <c r="M17" s="556">
        <v>20</v>
      </c>
      <c r="N17" s="556">
        <v>16</v>
      </c>
      <c r="O17" s="556">
        <v>10</v>
      </c>
      <c r="P17" s="556">
        <v>13</v>
      </c>
      <c r="Q17" s="556">
        <v>16</v>
      </c>
      <c r="R17" s="556" t="s">
        <v>177</v>
      </c>
      <c r="S17" s="1386">
        <f t="shared" ref="S17:S23" si="0">IF(SUM(D17:R17)=0,"",SUM(D17:R17))</f>
        <v>212</v>
      </c>
      <c r="T17" s="1272"/>
    </row>
    <row r="18" spans="1:20" ht="21" customHeight="1">
      <c r="A18" s="1135"/>
      <c r="B18" s="1355"/>
      <c r="C18" s="341" t="s">
        <v>1511</v>
      </c>
      <c r="D18" s="456">
        <v>72</v>
      </c>
      <c r="E18" s="556">
        <v>176</v>
      </c>
      <c r="F18" s="556">
        <v>76</v>
      </c>
      <c r="G18" s="556">
        <v>111</v>
      </c>
      <c r="H18" s="556">
        <v>36</v>
      </c>
      <c r="I18" s="556">
        <v>59</v>
      </c>
      <c r="J18" s="556">
        <v>89</v>
      </c>
      <c r="K18" s="556">
        <v>129</v>
      </c>
      <c r="L18" s="556">
        <v>109</v>
      </c>
      <c r="M18" s="556">
        <v>168</v>
      </c>
      <c r="N18" s="556">
        <v>107</v>
      </c>
      <c r="O18" s="556">
        <v>127</v>
      </c>
      <c r="P18" s="556">
        <v>59</v>
      </c>
      <c r="Q18" s="556">
        <v>131</v>
      </c>
      <c r="R18" s="556" t="s">
        <v>177</v>
      </c>
      <c r="S18" s="1386">
        <f t="shared" si="0"/>
        <v>1449</v>
      </c>
      <c r="T18" s="1272"/>
    </row>
    <row r="19" spans="1:20" ht="21" customHeight="1">
      <c r="A19" s="1135"/>
      <c r="B19" s="1355" t="s">
        <v>1110</v>
      </c>
      <c r="C19" s="554" t="s">
        <v>1510</v>
      </c>
      <c r="D19" s="456" t="s">
        <v>177</v>
      </c>
      <c r="E19" s="556">
        <v>32</v>
      </c>
      <c r="F19" s="556">
        <v>10</v>
      </c>
      <c r="G19" s="556">
        <v>22</v>
      </c>
      <c r="H19" s="556">
        <v>8</v>
      </c>
      <c r="I19" s="556">
        <v>8</v>
      </c>
      <c r="J19" s="556">
        <v>13</v>
      </c>
      <c r="K19" s="556">
        <v>16</v>
      </c>
      <c r="L19" s="556">
        <v>13</v>
      </c>
      <c r="M19" s="556">
        <v>18</v>
      </c>
      <c r="N19" s="556">
        <v>18</v>
      </c>
      <c r="O19" s="556">
        <v>12</v>
      </c>
      <c r="P19" s="556">
        <v>12</v>
      </c>
      <c r="Q19" s="556">
        <v>18</v>
      </c>
      <c r="R19" s="556">
        <v>21</v>
      </c>
      <c r="S19" s="1386">
        <f t="shared" si="0"/>
        <v>221</v>
      </c>
      <c r="T19" s="1272"/>
    </row>
    <row r="20" spans="1:20" ht="21" customHeight="1">
      <c r="A20" s="1135"/>
      <c r="B20" s="1355"/>
      <c r="C20" s="554" t="s">
        <v>1511</v>
      </c>
      <c r="D20" s="456" t="s">
        <v>177</v>
      </c>
      <c r="E20" s="556">
        <v>186</v>
      </c>
      <c r="F20" s="556">
        <v>72</v>
      </c>
      <c r="G20" s="556">
        <v>117</v>
      </c>
      <c r="H20" s="556">
        <v>30</v>
      </c>
      <c r="I20" s="556">
        <v>66</v>
      </c>
      <c r="J20" s="556">
        <v>85</v>
      </c>
      <c r="K20" s="556">
        <v>124</v>
      </c>
      <c r="L20" s="556">
        <v>117</v>
      </c>
      <c r="M20" s="556">
        <v>167</v>
      </c>
      <c r="N20" s="556">
        <v>106</v>
      </c>
      <c r="O20" s="556">
        <v>123</v>
      </c>
      <c r="P20" s="556">
        <v>67</v>
      </c>
      <c r="Q20" s="556">
        <v>129</v>
      </c>
      <c r="R20" s="556">
        <v>108</v>
      </c>
      <c r="S20" s="1386">
        <f t="shared" si="0"/>
        <v>1497</v>
      </c>
      <c r="T20" s="1272"/>
    </row>
    <row r="21" spans="1:20" ht="21" customHeight="1">
      <c r="A21" s="1135"/>
      <c r="B21" s="1355" t="s">
        <v>1307</v>
      </c>
      <c r="C21" s="335" t="s">
        <v>1510</v>
      </c>
      <c r="D21" s="456" t="s">
        <v>177</v>
      </c>
      <c r="E21" s="556">
        <v>32</v>
      </c>
      <c r="F21" s="556">
        <v>8</v>
      </c>
      <c r="G21" s="556">
        <v>22</v>
      </c>
      <c r="H21" s="556">
        <v>6</v>
      </c>
      <c r="I21" s="556">
        <v>6</v>
      </c>
      <c r="J21" s="556">
        <v>10</v>
      </c>
      <c r="K21" s="556">
        <v>13</v>
      </c>
      <c r="L21" s="556">
        <v>13</v>
      </c>
      <c r="M21" s="556">
        <v>20</v>
      </c>
      <c r="N21" s="556">
        <v>19</v>
      </c>
      <c r="O21" s="556">
        <v>13</v>
      </c>
      <c r="P21" s="556">
        <v>14</v>
      </c>
      <c r="Q21" s="556">
        <v>19</v>
      </c>
      <c r="R21" s="556">
        <v>22</v>
      </c>
      <c r="S21" s="1386">
        <f t="shared" si="0"/>
        <v>217</v>
      </c>
      <c r="T21" s="1272"/>
    </row>
    <row r="22" spans="1:20" ht="21" customHeight="1">
      <c r="A22" s="1135"/>
      <c r="B22" s="1355"/>
      <c r="C22" s="335" t="s">
        <v>1511</v>
      </c>
      <c r="D22" s="456" t="s">
        <v>177</v>
      </c>
      <c r="E22" s="556">
        <v>183</v>
      </c>
      <c r="F22" s="556">
        <v>61</v>
      </c>
      <c r="G22" s="556">
        <v>119</v>
      </c>
      <c r="H22" s="556">
        <v>22</v>
      </c>
      <c r="I22" s="556">
        <v>64</v>
      </c>
      <c r="J22" s="556">
        <v>71</v>
      </c>
      <c r="K22" s="556">
        <v>125</v>
      </c>
      <c r="L22" s="556">
        <v>116</v>
      </c>
      <c r="M22" s="556">
        <v>161</v>
      </c>
      <c r="N22" s="556">
        <v>117</v>
      </c>
      <c r="O22" s="556">
        <v>127</v>
      </c>
      <c r="P22" s="556">
        <v>68</v>
      </c>
      <c r="Q22" s="556">
        <v>130</v>
      </c>
      <c r="R22" s="556">
        <v>127</v>
      </c>
      <c r="S22" s="1386">
        <f t="shared" si="0"/>
        <v>1491</v>
      </c>
      <c r="T22" s="1272"/>
    </row>
    <row r="23" spans="1:20" ht="21" customHeight="1">
      <c r="A23" s="1135"/>
      <c r="B23" s="1355" t="s">
        <v>1890</v>
      </c>
      <c r="C23" s="554" t="s">
        <v>1510</v>
      </c>
      <c r="D23" s="456" t="s">
        <v>177</v>
      </c>
      <c r="E23" s="556">
        <v>26</v>
      </c>
      <c r="F23" s="556">
        <v>6</v>
      </c>
      <c r="G23" s="556">
        <v>16</v>
      </c>
      <c r="H23" s="556">
        <v>3</v>
      </c>
      <c r="I23" s="556">
        <v>8</v>
      </c>
      <c r="J23" s="556">
        <v>8</v>
      </c>
      <c r="K23" s="556">
        <v>13</v>
      </c>
      <c r="L23" s="556">
        <v>13</v>
      </c>
      <c r="M23" s="556">
        <v>20</v>
      </c>
      <c r="N23" s="556">
        <v>19</v>
      </c>
      <c r="O23" s="556">
        <v>12</v>
      </c>
      <c r="P23" s="556">
        <v>14</v>
      </c>
      <c r="Q23" s="556">
        <v>19</v>
      </c>
      <c r="R23" s="556">
        <v>17</v>
      </c>
      <c r="S23" s="1386">
        <f t="shared" si="0"/>
        <v>194</v>
      </c>
      <c r="T23" s="1272"/>
    </row>
    <row r="24" spans="1:20" ht="21" customHeight="1">
      <c r="A24" s="1135"/>
      <c r="B24" s="1355"/>
      <c r="C24" s="554" t="s">
        <v>1511</v>
      </c>
      <c r="D24" s="456" t="s">
        <v>177</v>
      </c>
      <c r="E24" s="556">
        <v>173</v>
      </c>
      <c r="F24" s="556">
        <v>61</v>
      </c>
      <c r="G24" s="556">
        <v>120</v>
      </c>
      <c r="H24" s="556">
        <v>14</v>
      </c>
      <c r="I24" s="556">
        <v>59</v>
      </c>
      <c r="J24" s="556">
        <v>66</v>
      </c>
      <c r="K24" s="556">
        <v>125</v>
      </c>
      <c r="L24" s="556">
        <v>117</v>
      </c>
      <c r="M24" s="556">
        <v>161</v>
      </c>
      <c r="N24" s="556">
        <v>121</v>
      </c>
      <c r="O24" s="556">
        <v>127</v>
      </c>
      <c r="P24" s="556">
        <v>69</v>
      </c>
      <c r="Q24" s="556">
        <v>130</v>
      </c>
      <c r="R24" s="556">
        <v>135</v>
      </c>
      <c r="S24" s="1386">
        <v>1478</v>
      </c>
      <c r="T24" s="1272"/>
    </row>
    <row r="25" spans="1:20" ht="21" customHeight="1">
      <c r="A25" s="1135"/>
      <c r="B25" s="1355" t="s">
        <v>1956</v>
      </c>
      <c r="C25" s="335" t="s">
        <v>1510</v>
      </c>
      <c r="D25" s="456" t="s">
        <v>177</v>
      </c>
      <c r="E25" s="556">
        <v>22</v>
      </c>
      <c r="F25" s="556">
        <v>9</v>
      </c>
      <c r="G25" s="556">
        <v>14</v>
      </c>
      <c r="H25" s="556" t="s">
        <v>177</v>
      </c>
      <c r="I25" s="556">
        <v>6</v>
      </c>
      <c r="J25" s="556">
        <v>9</v>
      </c>
      <c r="K25" s="556">
        <v>24</v>
      </c>
      <c r="L25" s="556">
        <v>13</v>
      </c>
      <c r="M25" s="556">
        <v>26</v>
      </c>
      <c r="N25" s="556">
        <v>15</v>
      </c>
      <c r="O25" s="556">
        <v>17</v>
      </c>
      <c r="P25" s="556">
        <v>9</v>
      </c>
      <c r="Q25" s="556">
        <v>17</v>
      </c>
      <c r="R25" s="556">
        <v>17</v>
      </c>
      <c r="S25" s="1386">
        <f>IF(SUM(D25:R25)=0,"",SUM(D25:R25))</f>
        <v>198</v>
      </c>
      <c r="T25" s="1272"/>
    </row>
    <row r="26" spans="1:20" ht="21" customHeight="1" thickBot="1">
      <c r="A26" s="1135"/>
      <c r="B26" s="1387"/>
      <c r="C26" s="336" t="s">
        <v>1511</v>
      </c>
      <c r="D26" s="458" t="s">
        <v>177</v>
      </c>
      <c r="E26" s="713">
        <v>159</v>
      </c>
      <c r="F26" s="713">
        <v>66</v>
      </c>
      <c r="G26" s="713">
        <v>115</v>
      </c>
      <c r="H26" s="713" t="s">
        <v>177</v>
      </c>
      <c r="I26" s="713">
        <v>50</v>
      </c>
      <c r="J26" s="713">
        <v>74</v>
      </c>
      <c r="K26" s="713">
        <v>126</v>
      </c>
      <c r="L26" s="713">
        <v>113</v>
      </c>
      <c r="M26" s="713">
        <v>176</v>
      </c>
      <c r="N26" s="713">
        <v>128</v>
      </c>
      <c r="O26" s="713">
        <v>129</v>
      </c>
      <c r="P26" s="713">
        <v>63</v>
      </c>
      <c r="Q26" s="713">
        <v>131</v>
      </c>
      <c r="R26" s="713">
        <v>120</v>
      </c>
      <c r="S26" s="1388">
        <f>IF(SUM(D26:R26)=0,"",SUM(D26:R26))</f>
        <v>1450</v>
      </c>
      <c r="T26" s="1389"/>
    </row>
    <row r="27" spans="1:20" ht="21" customHeight="1">
      <c r="A27" s="1135"/>
      <c r="B27" s="36" t="s">
        <v>1512</v>
      </c>
      <c r="O27" s="1106" t="s">
        <v>1513</v>
      </c>
      <c r="P27" s="1106"/>
      <c r="Q27" s="1106"/>
      <c r="R27" s="1106"/>
      <c r="S27" s="1035"/>
      <c r="T27" s="1385"/>
    </row>
    <row r="28" spans="1:20">
      <c r="A28" s="369"/>
    </row>
    <row r="42" ht="12.75" customHeight="1"/>
  </sheetData>
  <mergeCells count="33">
    <mergeCell ref="A1:A27"/>
    <mergeCell ref="R1:T1"/>
    <mergeCell ref="B2:B3"/>
    <mergeCell ref="C2:H2"/>
    <mergeCell ref="I2:K2"/>
    <mergeCell ref="L2:Q2"/>
    <mergeCell ref="R2:T2"/>
    <mergeCell ref="C3:D3"/>
    <mergeCell ref="E3:F3"/>
    <mergeCell ref="G3:H3"/>
    <mergeCell ref="L3:M3"/>
    <mergeCell ref="N3:O3"/>
    <mergeCell ref="S17:T17"/>
    <mergeCell ref="B17:B18"/>
    <mergeCell ref="B19:B20"/>
    <mergeCell ref="S19:T19"/>
    <mergeCell ref="S20:T20"/>
    <mergeCell ref="S18:T18"/>
    <mergeCell ref="P3:Q3"/>
    <mergeCell ref="B9:O10"/>
    <mergeCell ref="P9:T9"/>
    <mergeCell ref="B14:C16"/>
    <mergeCell ref="S14:T16"/>
    <mergeCell ref="O27:T27"/>
    <mergeCell ref="B21:B22"/>
    <mergeCell ref="S21:T21"/>
    <mergeCell ref="S22:T22"/>
    <mergeCell ref="B23:B24"/>
    <mergeCell ref="S23:T23"/>
    <mergeCell ref="S24:T24"/>
    <mergeCell ref="B25:B26"/>
    <mergeCell ref="S25:T25"/>
    <mergeCell ref="S26:T26"/>
  </mergeCells>
  <phoneticPr fontId="3"/>
  <pageMargins left="0.39370078740157483" right="0.39370078740157483" top="1.1811023622047245" bottom="0.39370078740157483" header="0.9055118110236221" footer="0.51181102362204722"/>
  <pageSetup paperSize="9" scale="88" firstPageNumber="56" orientation="landscape" r:id="rId1"/>
  <headerFooter alignWithMargins="0">
    <oddHeader>&amp;C&amp;"ＭＳ 明朝,標準"&amp;20社 会 福 祉</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Q27"/>
  <sheetViews>
    <sheetView zoomScaleNormal="100" workbookViewId="0">
      <selection sqref="A1:E1"/>
    </sheetView>
  </sheetViews>
  <sheetFormatPr defaultRowHeight="13.5"/>
  <cols>
    <col min="1" max="1" width="7.875" style="36" customWidth="1"/>
    <col min="2" max="2" width="12.875" style="36" customWidth="1"/>
    <col min="3" max="15" width="10.625" style="36" customWidth="1"/>
    <col min="16" max="17" width="8.625" style="36" customWidth="1"/>
    <col min="18" max="16384" width="9" style="36"/>
  </cols>
  <sheetData>
    <row r="1" spans="1:17" ht="21" customHeight="1" thickBot="1">
      <c r="A1" s="1275">
        <v>57</v>
      </c>
      <c r="B1" s="41" t="s">
        <v>1514</v>
      </c>
      <c r="C1" s="41"/>
      <c r="D1" s="41"/>
      <c r="E1" s="41"/>
      <c r="F1" s="41"/>
      <c r="G1" s="41"/>
      <c r="H1" s="41"/>
      <c r="I1" s="41"/>
      <c r="J1" s="41"/>
      <c r="K1" s="41"/>
      <c r="L1" s="41"/>
      <c r="M1" s="41"/>
      <c r="N1" s="41"/>
      <c r="O1" s="41"/>
    </row>
    <row r="2" spans="1:17" ht="21" customHeight="1">
      <c r="A2" s="1275"/>
      <c r="B2" s="1124" t="s">
        <v>1171</v>
      </c>
      <c r="C2" s="1399" t="s">
        <v>1515</v>
      </c>
      <c r="D2" s="1402" t="s">
        <v>1516</v>
      </c>
      <c r="E2" s="1149" t="s">
        <v>1517</v>
      </c>
      <c r="F2" s="1335" t="s">
        <v>1518</v>
      </c>
      <c r="G2" s="1336"/>
      <c r="H2" s="1336"/>
      <c r="I2" s="1336"/>
      <c r="J2" s="1336"/>
      <c r="K2" s="1336"/>
      <c r="L2" s="1336"/>
      <c r="M2" s="463" t="s">
        <v>1519</v>
      </c>
      <c r="N2" s="463"/>
      <c r="O2" s="463"/>
    </row>
    <row r="3" spans="1:17" ht="21" customHeight="1">
      <c r="A3" s="1275"/>
      <c r="B3" s="1084"/>
      <c r="C3" s="1400"/>
      <c r="D3" s="1403"/>
      <c r="E3" s="1194"/>
      <c r="F3" s="1244" t="s">
        <v>1521</v>
      </c>
      <c r="G3" s="1244" t="s">
        <v>1522</v>
      </c>
      <c r="H3" s="1244" t="s">
        <v>1523</v>
      </c>
      <c r="I3" s="1244" t="s">
        <v>1524</v>
      </c>
      <c r="J3" s="1244" t="s">
        <v>1525</v>
      </c>
      <c r="K3" s="1244" t="s">
        <v>1526</v>
      </c>
      <c r="L3" s="1244" t="s">
        <v>1527</v>
      </c>
      <c r="M3" s="1397" t="s">
        <v>1528</v>
      </c>
      <c r="N3" s="1397" t="s">
        <v>1529</v>
      </c>
      <c r="O3" s="1397" t="s">
        <v>1530</v>
      </c>
    </row>
    <row r="4" spans="1:17" ht="21" customHeight="1">
      <c r="A4" s="1275"/>
      <c r="B4" s="1021"/>
      <c r="C4" s="1401"/>
      <c r="D4" s="1404"/>
      <c r="E4" s="464" t="s">
        <v>1532</v>
      </c>
      <c r="F4" s="1398"/>
      <c r="G4" s="1398"/>
      <c r="H4" s="1398"/>
      <c r="I4" s="1398"/>
      <c r="J4" s="1398"/>
      <c r="K4" s="1398"/>
      <c r="L4" s="1398"/>
      <c r="M4" s="1250"/>
      <c r="N4" s="1250"/>
      <c r="O4" s="1250"/>
    </row>
    <row r="5" spans="1:17" ht="21" customHeight="1">
      <c r="A5" s="1275"/>
      <c r="B5" s="272" t="s">
        <v>717</v>
      </c>
      <c r="C5" s="486">
        <v>1238</v>
      </c>
      <c r="D5" s="465">
        <v>1700</v>
      </c>
      <c r="E5" s="752">
        <v>22.7</v>
      </c>
      <c r="F5" s="465">
        <v>18355</v>
      </c>
      <c r="G5" s="465">
        <v>2008</v>
      </c>
      <c r="H5" s="465">
        <v>18680</v>
      </c>
      <c r="I5" s="465">
        <v>18546</v>
      </c>
      <c r="J5" s="465">
        <v>2745</v>
      </c>
      <c r="K5" s="465" t="s">
        <v>177</v>
      </c>
      <c r="L5" s="465">
        <v>611</v>
      </c>
      <c r="M5" s="465">
        <v>35</v>
      </c>
      <c r="N5" s="465">
        <v>15</v>
      </c>
      <c r="O5" s="465" t="s">
        <v>177</v>
      </c>
    </row>
    <row r="6" spans="1:17" ht="21" customHeight="1">
      <c r="A6" s="1275"/>
      <c r="B6" s="271" t="s">
        <v>166</v>
      </c>
      <c r="C6" s="456">
        <v>1247</v>
      </c>
      <c r="D6" s="556">
        <v>1698</v>
      </c>
      <c r="E6" s="466">
        <v>22.7</v>
      </c>
      <c r="F6" s="556">
        <v>18022</v>
      </c>
      <c r="G6" s="556">
        <v>1741</v>
      </c>
      <c r="H6" s="556">
        <v>18390</v>
      </c>
      <c r="I6" s="556">
        <v>18264</v>
      </c>
      <c r="J6" s="556">
        <v>2940</v>
      </c>
      <c r="K6" s="556" t="s">
        <v>177</v>
      </c>
      <c r="L6" s="556">
        <v>633</v>
      </c>
      <c r="M6" s="556">
        <v>29</v>
      </c>
      <c r="N6" s="556">
        <v>10</v>
      </c>
      <c r="O6" s="556">
        <v>9</v>
      </c>
    </row>
    <row r="7" spans="1:17" ht="21" customHeight="1">
      <c r="A7" s="1275"/>
      <c r="B7" s="271" t="s">
        <v>860</v>
      </c>
      <c r="C7" s="456">
        <v>1239</v>
      </c>
      <c r="D7" s="556">
        <v>1661</v>
      </c>
      <c r="E7" s="466">
        <v>22.3</v>
      </c>
      <c r="F7" s="556">
        <v>17610</v>
      </c>
      <c r="G7" s="556">
        <v>1610</v>
      </c>
      <c r="H7" s="556">
        <v>18092</v>
      </c>
      <c r="I7" s="556">
        <v>18217</v>
      </c>
      <c r="J7" s="556">
        <v>3090</v>
      </c>
      <c r="K7" s="556" t="s">
        <v>177</v>
      </c>
      <c r="L7" s="556">
        <v>620</v>
      </c>
      <c r="M7" s="556">
        <v>32</v>
      </c>
      <c r="N7" s="556">
        <v>16</v>
      </c>
      <c r="O7" s="556">
        <v>6</v>
      </c>
    </row>
    <row r="8" spans="1:17" ht="21" customHeight="1">
      <c r="A8" s="1275"/>
      <c r="B8" s="271" t="s">
        <v>1884</v>
      </c>
      <c r="C8" s="456">
        <v>1249</v>
      </c>
      <c r="D8" s="556">
        <v>1636</v>
      </c>
      <c r="E8" s="466">
        <v>22.1</v>
      </c>
      <c r="F8" s="556">
        <v>17111</v>
      </c>
      <c r="G8" s="556">
        <v>1505</v>
      </c>
      <c r="H8" s="556">
        <v>17742</v>
      </c>
      <c r="I8" s="556">
        <v>17199</v>
      </c>
      <c r="J8" s="556">
        <v>3324</v>
      </c>
      <c r="K8" s="556" t="s">
        <v>516</v>
      </c>
      <c r="L8" s="556">
        <v>571</v>
      </c>
      <c r="M8" s="556">
        <v>36</v>
      </c>
      <c r="N8" s="556">
        <v>12</v>
      </c>
      <c r="O8" s="556">
        <v>4</v>
      </c>
    </row>
    <row r="9" spans="1:17" ht="21" customHeight="1" thickBot="1">
      <c r="A9" s="1275"/>
      <c r="B9" s="274" t="s">
        <v>1938</v>
      </c>
      <c r="C9" s="458">
        <v>1276</v>
      </c>
      <c r="D9" s="713">
        <v>1648</v>
      </c>
      <c r="E9" s="467">
        <v>22.43</v>
      </c>
      <c r="F9" s="713">
        <v>17198</v>
      </c>
      <c r="G9" s="713">
        <v>1377</v>
      </c>
      <c r="H9" s="713">
        <v>17844</v>
      </c>
      <c r="I9" s="713">
        <v>17116</v>
      </c>
      <c r="J9" s="713">
        <v>3686</v>
      </c>
      <c r="K9" s="713" t="s">
        <v>177</v>
      </c>
      <c r="L9" s="713">
        <v>471</v>
      </c>
      <c r="M9" s="713">
        <v>37</v>
      </c>
      <c r="N9" s="713">
        <v>12</v>
      </c>
      <c r="O9" s="713">
        <v>8</v>
      </c>
    </row>
    <row r="10" spans="1:17" ht="21" customHeight="1">
      <c r="A10" s="1275"/>
      <c r="M10" s="1106" t="s">
        <v>2026</v>
      </c>
      <c r="N10" s="1325"/>
      <c r="O10" s="1325"/>
    </row>
    <row r="11" spans="1:17" s="895" customFormat="1" ht="21" customHeight="1">
      <c r="A11" s="1275"/>
    </row>
    <row r="12" spans="1:17" s="895" customFormat="1" ht="21" customHeight="1">
      <c r="A12" s="1275"/>
    </row>
    <row r="13" spans="1:17" s="895" customFormat="1" ht="21" customHeight="1">
      <c r="A13" s="1275"/>
    </row>
    <row r="14" spans="1:17" s="611" customFormat="1" ht="21" customHeight="1" thickBot="1">
      <c r="A14" s="1275"/>
      <c r="B14" s="897" t="s">
        <v>2027</v>
      </c>
      <c r="Q14" s="608"/>
    </row>
    <row r="15" spans="1:17" s="895" customFormat="1" ht="21" customHeight="1">
      <c r="A15" s="1068"/>
      <c r="B15" s="1124" t="s">
        <v>1171</v>
      </c>
      <c r="C15" s="1335" t="s">
        <v>1518</v>
      </c>
      <c r="D15" s="1336"/>
      <c r="E15" s="1336"/>
      <c r="F15" s="1336"/>
      <c r="G15" s="1336"/>
      <c r="H15" s="1336"/>
      <c r="I15" s="1336"/>
      <c r="J15" s="463" t="s">
        <v>1520</v>
      </c>
      <c r="K15" s="463"/>
      <c r="L15" s="463"/>
      <c r="M15" s="463"/>
      <c r="N15" s="463"/>
    </row>
    <row r="16" spans="1:17" s="895" customFormat="1" ht="21" customHeight="1">
      <c r="A16" s="1068"/>
      <c r="B16" s="1084"/>
      <c r="C16" s="1085" t="s">
        <v>870</v>
      </c>
      <c r="D16" s="1244" t="s">
        <v>1521</v>
      </c>
      <c r="E16" s="1244" t="s">
        <v>1522</v>
      </c>
      <c r="F16" s="1244" t="s">
        <v>1523</v>
      </c>
      <c r="G16" s="1244" t="s">
        <v>1524</v>
      </c>
      <c r="H16" s="1244" t="s">
        <v>1525</v>
      </c>
      <c r="I16" s="1244" t="s">
        <v>1526</v>
      </c>
      <c r="J16" s="1244" t="s">
        <v>1527</v>
      </c>
      <c r="K16" s="1397" t="s">
        <v>1528</v>
      </c>
      <c r="L16" s="1397" t="s">
        <v>1529</v>
      </c>
      <c r="M16" s="1397" t="s">
        <v>1530</v>
      </c>
      <c r="N16" s="1397" t="s">
        <v>1531</v>
      </c>
    </row>
    <row r="17" spans="1:15" s="895" customFormat="1" ht="21" customHeight="1">
      <c r="A17" s="1068"/>
      <c r="B17" s="1021"/>
      <c r="C17" s="1211"/>
      <c r="D17" s="1398"/>
      <c r="E17" s="1398"/>
      <c r="F17" s="1398"/>
      <c r="G17" s="1398"/>
      <c r="H17" s="1398"/>
      <c r="I17" s="1398"/>
      <c r="J17" s="1398"/>
      <c r="K17" s="1250"/>
      <c r="L17" s="1250"/>
      <c r="M17" s="1250"/>
      <c r="N17" s="1250"/>
    </row>
    <row r="18" spans="1:15" s="895" customFormat="1" ht="21" customHeight="1">
      <c r="A18" s="1068"/>
      <c r="B18" s="832" t="s">
        <v>717</v>
      </c>
      <c r="C18" s="419">
        <f>IF(SUM(D18:N18)=0,"",SUM(D18:N18))</f>
        <v>2941527</v>
      </c>
      <c r="D18" s="465">
        <v>890637</v>
      </c>
      <c r="E18" s="465">
        <v>19650</v>
      </c>
      <c r="F18" s="465">
        <v>452942</v>
      </c>
      <c r="G18" s="465">
        <v>1493933</v>
      </c>
      <c r="H18" s="465">
        <v>39769</v>
      </c>
      <c r="I18" s="465" t="s">
        <v>177</v>
      </c>
      <c r="J18" s="465">
        <v>9040</v>
      </c>
      <c r="K18" s="465">
        <v>7634</v>
      </c>
      <c r="L18" s="465">
        <v>1109</v>
      </c>
      <c r="M18" s="465" t="s">
        <v>177</v>
      </c>
      <c r="N18" s="465">
        <v>26813</v>
      </c>
    </row>
    <row r="19" spans="1:15" s="895" customFormat="1" ht="21" customHeight="1">
      <c r="A19" s="1068"/>
      <c r="B19" s="898" t="s">
        <v>166</v>
      </c>
      <c r="C19" s="900">
        <f>IF(SUM(D19:N19)=0,"",SUM(D19:N19))</f>
        <v>2879274</v>
      </c>
      <c r="D19" s="832">
        <v>842331</v>
      </c>
      <c r="E19" s="832">
        <v>14636</v>
      </c>
      <c r="F19" s="832">
        <v>449863</v>
      </c>
      <c r="G19" s="832">
        <v>1487609</v>
      </c>
      <c r="H19" s="832">
        <v>40743</v>
      </c>
      <c r="I19" s="832" t="s">
        <v>177</v>
      </c>
      <c r="J19" s="832">
        <v>9110</v>
      </c>
      <c r="K19" s="832">
        <v>5632</v>
      </c>
      <c r="L19" s="832">
        <v>473</v>
      </c>
      <c r="M19" s="832">
        <v>1100</v>
      </c>
      <c r="N19" s="832">
        <v>27777</v>
      </c>
    </row>
    <row r="20" spans="1:15" s="895" customFormat="1" ht="21" customHeight="1">
      <c r="A20" s="1068"/>
      <c r="B20" s="898" t="s">
        <v>860</v>
      </c>
      <c r="C20" s="900">
        <f>IF(SUM(D20:N20)=0,"",SUM(D20:N20))</f>
        <v>2914721</v>
      </c>
      <c r="D20" s="832">
        <v>796852</v>
      </c>
      <c r="E20" s="832">
        <v>12668</v>
      </c>
      <c r="F20" s="832">
        <v>450001</v>
      </c>
      <c r="G20" s="832">
        <v>1577416</v>
      </c>
      <c r="H20" s="832">
        <v>38982</v>
      </c>
      <c r="I20" s="832" t="s">
        <v>177</v>
      </c>
      <c r="J20" s="832">
        <v>6906</v>
      </c>
      <c r="K20" s="832">
        <v>6029</v>
      </c>
      <c r="L20" s="832">
        <v>926</v>
      </c>
      <c r="M20" s="832">
        <v>600</v>
      </c>
      <c r="N20" s="832">
        <v>24341</v>
      </c>
    </row>
    <row r="21" spans="1:15" s="895" customFormat="1" ht="21" customHeight="1">
      <c r="A21" s="1068"/>
      <c r="B21" s="898" t="s">
        <v>1884</v>
      </c>
      <c r="C21" s="900">
        <f>IF(SUM(D21:N21)=0,"",SUM(D21:N21))</f>
        <v>2784767</v>
      </c>
      <c r="D21" s="832">
        <v>776280</v>
      </c>
      <c r="E21" s="832">
        <v>12553</v>
      </c>
      <c r="F21" s="832">
        <v>450292</v>
      </c>
      <c r="G21" s="832">
        <v>1476861</v>
      </c>
      <c r="H21" s="832">
        <v>35465</v>
      </c>
      <c r="I21" s="832" t="s">
        <v>516</v>
      </c>
      <c r="J21" s="832">
        <v>5654</v>
      </c>
      <c r="K21" s="832">
        <v>6559</v>
      </c>
      <c r="L21" s="832">
        <v>923</v>
      </c>
      <c r="M21" s="832">
        <v>400</v>
      </c>
      <c r="N21" s="832">
        <v>19780</v>
      </c>
    </row>
    <row r="22" spans="1:15" s="895" customFormat="1" ht="21" customHeight="1" thickBot="1">
      <c r="A22" s="1068"/>
      <c r="B22" s="899" t="s">
        <v>1938</v>
      </c>
      <c r="C22" s="990">
        <f>IF(SUM(D22:N22)=0,"",SUM(D22:N22))</f>
        <v>2806190</v>
      </c>
      <c r="D22" s="896">
        <v>784796</v>
      </c>
      <c r="E22" s="896">
        <v>12484</v>
      </c>
      <c r="F22" s="896">
        <v>463486</v>
      </c>
      <c r="G22" s="896">
        <v>1468821</v>
      </c>
      <c r="H22" s="896">
        <v>42810</v>
      </c>
      <c r="I22" s="896" t="s">
        <v>177</v>
      </c>
      <c r="J22" s="896">
        <v>4514</v>
      </c>
      <c r="K22" s="896">
        <v>8280</v>
      </c>
      <c r="L22" s="896">
        <v>416</v>
      </c>
      <c r="M22" s="896">
        <v>1000</v>
      </c>
      <c r="N22" s="896">
        <v>19583</v>
      </c>
      <c r="O22" s="894"/>
    </row>
    <row r="23" spans="1:15" ht="21" customHeight="1">
      <c r="A23" s="1068"/>
      <c r="L23" s="1106" t="s">
        <v>2026</v>
      </c>
      <c r="M23" s="1325"/>
      <c r="N23" s="1325"/>
    </row>
    <row r="24" spans="1:15" ht="21" customHeight="1">
      <c r="A24" s="1068"/>
    </row>
    <row r="25" spans="1:15" ht="21" customHeight="1">
      <c r="A25" s="1068"/>
    </row>
    <row r="26" spans="1:15">
      <c r="A26" s="1068"/>
    </row>
    <row r="27" spans="1:15">
      <c r="A27" s="1068"/>
    </row>
  </sheetData>
  <sheetProtection sheet="1" objects="1" scenarios="1"/>
  <mergeCells count="32">
    <mergeCell ref="M16:M17"/>
    <mergeCell ref="N16:N17"/>
    <mergeCell ref="A1:A27"/>
    <mergeCell ref="M10:O10"/>
    <mergeCell ref="L23:N23"/>
    <mergeCell ref="H16:H17"/>
    <mergeCell ref="I16:I17"/>
    <mergeCell ref="J16:J17"/>
    <mergeCell ref="K16:K17"/>
    <mergeCell ref="L16:L17"/>
    <mergeCell ref="C15:I15"/>
    <mergeCell ref="C16:C17"/>
    <mergeCell ref="D16:D17"/>
    <mergeCell ref="E16:E17"/>
    <mergeCell ref="F16:F17"/>
    <mergeCell ref="G16:G17"/>
    <mergeCell ref="B15:B17"/>
    <mergeCell ref="B2:B4"/>
    <mergeCell ref="C2:C4"/>
    <mergeCell ref="D2:D4"/>
    <mergeCell ref="E2:E3"/>
    <mergeCell ref="F2:L2"/>
    <mergeCell ref="F3:F4"/>
    <mergeCell ref="G3:G4"/>
    <mergeCell ref="H3:H4"/>
    <mergeCell ref="I3:I4"/>
    <mergeCell ref="J3:J4"/>
    <mergeCell ref="O3:O4"/>
    <mergeCell ref="K3:K4"/>
    <mergeCell ref="L3:L4"/>
    <mergeCell ref="M3:M4"/>
    <mergeCell ref="N3:N4"/>
  </mergeCells>
  <phoneticPr fontId="3"/>
  <pageMargins left="0.39370078740157483" right="0.39370078740157483" top="1.1811023622047245" bottom="0.39370078740157483" header="0.51181102362204722" footer="0.51181102362204722"/>
  <pageSetup paperSize="9" scale="88" firstPageNumber="61" orientation="landscape" r:id="rId1"/>
  <headerFooter alignWithMargins="0"/>
  <colBreaks count="1" manualBreakCount="1">
    <brk id="15" max="2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26"/>
  <sheetViews>
    <sheetView zoomScaleNormal="100" workbookViewId="0">
      <selection sqref="A1:E1"/>
    </sheetView>
  </sheetViews>
  <sheetFormatPr defaultRowHeight="13.5"/>
  <cols>
    <col min="1" max="1" width="6.875" style="878" customWidth="1"/>
    <col min="2" max="2" width="12.875" style="878" customWidth="1"/>
    <col min="3" max="17" width="8.375" style="878" customWidth="1"/>
    <col min="18" max="16384" width="9" style="878"/>
  </cols>
  <sheetData>
    <row r="1" spans="1:17" ht="21" customHeight="1" thickBot="1">
      <c r="A1" s="1135">
        <v>58</v>
      </c>
      <c r="B1" s="883" t="s">
        <v>1533</v>
      </c>
      <c r="C1" s="883"/>
      <c r="D1" s="883"/>
      <c r="E1" s="883"/>
      <c r="F1" s="883"/>
      <c r="G1" s="883"/>
      <c r="H1" s="883"/>
      <c r="I1" s="883"/>
      <c r="J1" s="883"/>
      <c r="K1" s="883"/>
      <c r="L1" s="883"/>
      <c r="M1" s="883"/>
      <c r="N1" s="883"/>
      <c r="O1" s="883"/>
      <c r="P1" s="883"/>
      <c r="Q1" s="879" t="s">
        <v>1351</v>
      </c>
    </row>
    <row r="2" spans="1:17" ht="21" customHeight="1">
      <c r="A2" s="1135"/>
      <c r="B2" s="1123" t="s">
        <v>1534</v>
      </c>
      <c r="C2" s="1077"/>
      <c r="D2" s="886" t="s">
        <v>1272</v>
      </c>
      <c r="E2" s="886" t="s">
        <v>1274</v>
      </c>
      <c r="F2" s="886" t="s">
        <v>1275</v>
      </c>
      <c r="G2" s="886" t="s">
        <v>1270</v>
      </c>
      <c r="H2" s="886" t="s">
        <v>1535</v>
      </c>
      <c r="I2" s="886" t="s">
        <v>1536</v>
      </c>
      <c r="J2" s="886" t="s">
        <v>1537</v>
      </c>
      <c r="K2" s="886" t="s">
        <v>1538</v>
      </c>
      <c r="L2" s="886" t="s">
        <v>1493</v>
      </c>
      <c r="M2" s="886" t="s">
        <v>1271</v>
      </c>
      <c r="N2" s="886" t="s">
        <v>1276</v>
      </c>
      <c r="O2" s="886" t="s">
        <v>1539</v>
      </c>
      <c r="P2" s="886" t="s">
        <v>1540</v>
      </c>
      <c r="Q2" s="1239" t="s">
        <v>175</v>
      </c>
    </row>
    <row r="3" spans="1:17" ht="21" customHeight="1">
      <c r="A3" s="1135"/>
      <c r="B3" s="1020"/>
      <c r="C3" s="1021"/>
      <c r="D3" s="885" t="s">
        <v>1541</v>
      </c>
      <c r="E3" s="885" t="s">
        <v>1541</v>
      </c>
      <c r="F3" s="885" t="s">
        <v>1541</v>
      </c>
      <c r="G3" s="885" t="s">
        <v>1541</v>
      </c>
      <c r="H3" s="885" t="s">
        <v>1541</v>
      </c>
      <c r="I3" s="885" t="s">
        <v>1541</v>
      </c>
      <c r="J3" s="885" t="s">
        <v>1541</v>
      </c>
      <c r="K3" s="885" t="s">
        <v>1541</v>
      </c>
      <c r="L3" s="885" t="s">
        <v>1541</v>
      </c>
      <c r="M3" s="885" t="s">
        <v>1541</v>
      </c>
      <c r="N3" s="885" t="s">
        <v>1541</v>
      </c>
      <c r="O3" s="885" t="s">
        <v>1541</v>
      </c>
      <c r="P3" s="885" t="s">
        <v>1541</v>
      </c>
      <c r="Q3" s="1241"/>
    </row>
    <row r="4" spans="1:17" ht="21" customHeight="1">
      <c r="A4" s="1135"/>
      <c r="B4" s="1355" t="s">
        <v>1955</v>
      </c>
      <c r="C4" s="888" t="s">
        <v>1542</v>
      </c>
      <c r="D4" s="720">
        <v>4032</v>
      </c>
      <c r="E4" s="721">
        <v>1656</v>
      </c>
      <c r="F4" s="721">
        <v>5850</v>
      </c>
      <c r="G4" s="721">
        <v>2645</v>
      </c>
      <c r="H4" s="721">
        <v>1765</v>
      </c>
      <c r="I4" s="721">
        <v>3383</v>
      </c>
      <c r="J4" s="721">
        <v>4226</v>
      </c>
      <c r="K4" s="721">
        <v>6760</v>
      </c>
      <c r="L4" s="721">
        <v>3368</v>
      </c>
      <c r="M4" s="721">
        <v>4423</v>
      </c>
      <c r="N4" s="721">
        <v>8554</v>
      </c>
      <c r="O4" s="721">
        <v>3428</v>
      </c>
      <c r="P4" s="721">
        <v>1555</v>
      </c>
      <c r="Q4" s="385">
        <f t="shared" ref="Q4:Q13" si="0">IF(SUM(C4:P4)=0,"",SUM(C4:P4))</f>
        <v>51645</v>
      </c>
    </row>
    <row r="5" spans="1:17" ht="21" customHeight="1">
      <c r="A5" s="1135"/>
      <c r="B5" s="1355"/>
      <c r="C5" s="888" t="s">
        <v>174</v>
      </c>
      <c r="D5" s="557">
        <v>354</v>
      </c>
      <c r="E5" s="386">
        <v>2444</v>
      </c>
      <c r="F5" s="386">
        <v>1072</v>
      </c>
      <c r="G5" s="386">
        <v>315</v>
      </c>
      <c r="H5" s="386">
        <v>155</v>
      </c>
      <c r="I5" s="386">
        <v>430</v>
      </c>
      <c r="J5" s="386">
        <v>770</v>
      </c>
      <c r="K5" s="386">
        <v>790</v>
      </c>
      <c r="L5" s="386">
        <v>536</v>
      </c>
      <c r="M5" s="386">
        <v>550</v>
      </c>
      <c r="N5" s="386">
        <v>698</v>
      </c>
      <c r="O5" s="386">
        <v>192</v>
      </c>
      <c r="P5" s="386">
        <v>143</v>
      </c>
      <c r="Q5" s="385">
        <f t="shared" si="0"/>
        <v>8449</v>
      </c>
    </row>
    <row r="6" spans="1:17" ht="21" customHeight="1">
      <c r="A6" s="1135"/>
      <c r="B6" s="1355" t="s">
        <v>1110</v>
      </c>
      <c r="C6" s="887" t="s">
        <v>1542</v>
      </c>
      <c r="D6" s="557">
        <v>3692</v>
      </c>
      <c r="E6" s="386">
        <v>1851</v>
      </c>
      <c r="F6" s="386">
        <v>6264</v>
      </c>
      <c r="G6" s="386">
        <v>1383</v>
      </c>
      <c r="H6" s="386">
        <v>627</v>
      </c>
      <c r="I6" s="386">
        <v>3007</v>
      </c>
      <c r="J6" s="386">
        <v>5200</v>
      </c>
      <c r="K6" s="386">
        <v>7326</v>
      </c>
      <c r="L6" s="386">
        <v>3568</v>
      </c>
      <c r="M6" s="386">
        <v>7022</v>
      </c>
      <c r="N6" s="386">
        <v>9731</v>
      </c>
      <c r="O6" s="386">
        <v>4454</v>
      </c>
      <c r="P6" s="386">
        <v>1784</v>
      </c>
      <c r="Q6" s="385">
        <f t="shared" si="0"/>
        <v>55909</v>
      </c>
    </row>
    <row r="7" spans="1:17" ht="21" customHeight="1">
      <c r="A7" s="1135"/>
      <c r="B7" s="1355"/>
      <c r="C7" s="887" t="s">
        <v>174</v>
      </c>
      <c r="D7" s="557">
        <v>190</v>
      </c>
      <c r="E7" s="386">
        <v>2195</v>
      </c>
      <c r="F7" s="386">
        <v>620</v>
      </c>
      <c r="G7" s="386">
        <v>87</v>
      </c>
      <c r="H7" s="386">
        <v>23</v>
      </c>
      <c r="I7" s="386">
        <v>281</v>
      </c>
      <c r="J7" s="386">
        <v>762</v>
      </c>
      <c r="K7" s="386">
        <v>866</v>
      </c>
      <c r="L7" s="386">
        <v>411</v>
      </c>
      <c r="M7" s="386">
        <v>462</v>
      </c>
      <c r="N7" s="386">
        <v>371</v>
      </c>
      <c r="O7" s="386">
        <v>167</v>
      </c>
      <c r="P7" s="386">
        <v>16</v>
      </c>
      <c r="Q7" s="385">
        <f t="shared" si="0"/>
        <v>6451</v>
      </c>
    </row>
    <row r="8" spans="1:17" ht="21" customHeight="1">
      <c r="A8" s="1135"/>
      <c r="B8" s="1355" t="s">
        <v>1307</v>
      </c>
      <c r="C8" s="887" t="s">
        <v>1542</v>
      </c>
      <c r="D8" s="557">
        <v>2974</v>
      </c>
      <c r="E8" s="386">
        <v>1586</v>
      </c>
      <c r="F8" s="386">
        <v>5966</v>
      </c>
      <c r="G8" s="386">
        <v>1927</v>
      </c>
      <c r="H8" s="386">
        <v>1362</v>
      </c>
      <c r="I8" s="386">
        <v>1895</v>
      </c>
      <c r="J8" s="386">
        <v>4977</v>
      </c>
      <c r="K8" s="386">
        <v>6533</v>
      </c>
      <c r="L8" s="386">
        <v>3310</v>
      </c>
      <c r="M8" s="386">
        <v>5203</v>
      </c>
      <c r="N8" s="386">
        <v>8639</v>
      </c>
      <c r="O8" s="386">
        <v>4373</v>
      </c>
      <c r="P8" s="386">
        <v>1851</v>
      </c>
      <c r="Q8" s="385">
        <f t="shared" si="0"/>
        <v>50596</v>
      </c>
    </row>
    <row r="9" spans="1:17" ht="21" customHeight="1">
      <c r="A9" s="1135"/>
      <c r="B9" s="1355"/>
      <c r="C9" s="887" t="s">
        <v>174</v>
      </c>
      <c r="D9" s="557">
        <v>115</v>
      </c>
      <c r="E9" s="386">
        <v>1717</v>
      </c>
      <c r="F9" s="386">
        <v>555</v>
      </c>
      <c r="G9" s="386">
        <v>559</v>
      </c>
      <c r="H9" s="386">
        <v>9</v>
      </c>
      <c r="I9" s="386">
        <v>470</v>
      </c>
      <c r="J9" s="386">
        <v>697</v>
      </c>
      <c r="K9" s="386">
        <v>1019</v>
      </c>
      <c r="L9" s="386">
        <v>380</v>
      </c>
      <c r="M9" s="386">
        <v>292</v>
      </c>
      <c r="N9" s="386">
        <v>321</v>
      </c>
      <c r="O9" s="386">
        <v>205</v>
      </c>
      <c r="P9" s="386">
        <v>157</v>
      </c>
      <c r="Q9" s="385">
        <f t="shared" si="0"/>
        <v>6496</v>
      </c>
    </row>
    <row r="10" spans="1:17" ht="21" customHeight="1">
      <c r="A10" s="1135"/>
      <c r="B10" s="1355" t="s">
        <v>1890</v>
      </c>
      <c r="C10" s="887" t="s">
        <v>1542</v>
      </c>
      <c r="D10" s="557">
        <v>996</v>
      </c>
      <c r="E10" s="386">
        <v>408</v>
      </c>
      <c r="F10" s="386">
        <v>2032</v>
      </c>
      <c r="G10" s="386">
        <v>946</v>
      </c>
      <c r="H10" s="386">
        <v>411</v>
      </c>
      <c r="I10" s="386">
        <v>406</v>
      </c>
      <c r="J10" s="386">
        <v>1899</v>
      </c>
      <c r="K10" s="386">
        <v>1112</v>
      </c>
      <c r="L10" s="386">
        <v>1198</v>
      </c>
      <c r="M10" s="386">
        <v>1439</v>
      </c>
      <c r="N10" s="386">
        <v>325</v>
      </c>
      <c r="O10" s="386">
        <v>986</v>
      </c>
      <c r="P10" s="386">
        <v>471</v>
      </c>
      <c r="Q10" s="385">
        <f t="shared" si="0"/>
        <v>12629</v>
      </c>
    </row>
    <row r="11" spans="1:17" ht="21" customHeight="1">
      <c r="A11" s="1135"/>
      <c r="B11" s="1355"/>
      <c r="C11" s="887" t="s">
        <v>174</v>
      </c>
      <c r="D11" s="557">
        <v>16</v>
      </c>
      <c r="E11" s="386">
        <v>378</v>
      </c>
      <c r="F11" s="386">
        <v>105</v>
      </c>
      <c r="G11" s="386">
        <v>100</v>
      </c>
      <c r="H11" s="386">
        <v>7</v>
      </c>
      <c r="I11" s="386">
        <v>132</v>
      </c>
      <c r="J11" s="386">
        <v>226</v>
      </c>
      <c r="K11" s="386">
        <v>116</v>
      </c>
      <c r="L11" s="386">
        <v>78</v>
      </c>
      <c r="M11" s="386">
        <v>31</v>
      </c>
      <c r="N11" s="386">
        <v>12</v>
      </c>
      <c r="O11" s="386">
        <v>107</v>
      </c>
      <c r="P11" s="386">
        <v>6</v>
      </c>
      <c r="Q11" s="385">
        <f t="shared" si="0"/>
        <v>1314</v>
      </c>
    </row>
    <row r="12" spans="1:17" ht="21" customHeight="1">
      <c r="A12" s="1135"/>
      <c r="B12" s="1355" t="s">
        <v>1956</v>
      </c>
      <c r="C12" s="887" t="s">
        <v>1542</v>
      </c>
      <c r="D12" s="557">
        <v>1367</v>
      </c>
      <c r="E12" s="386">
        <v>566</v>
      </c>
      <c r="F12" s="386">
        <v>2960</v>
      </c>
      <c r="G12" s="386">
        <v>1552</v>
      </c>
      <c r="H12" s="386">
        <v>689</v>
      </c>
      <c r="I12" s="386">
        <v>1052</v>
      </c>
      <c r="J12" s="386">
        <v>2224</v>
      </c>
      <c r="K12" s="386">
        <v>1395</v>
      </c>
      <c r="L12" s="386">
        <v>1714</v>
      </c>
      <c r="M12" s="386">
        <v>1857</v>
      </c>
      <c r="N12" s="386">
        <v>1599</v>
      </c>
      <c r="O12" s="386">
        <v>1292</v>
      </c>
      <c r="P12" s="386">
        <v>1198</v>
      </c>
      <c r="Q12" s="385">
        <f t="shared" si="0"/>
        <v>19465</v>
      </c>
    </row>
    <row r="13" spans="1:17" ht="21" customHeight="1" thickBot="1">
      <c r="A13" s="1135"/>
      <c r="B13" s="1387"/>
      <c r="C13" s="468" t="s">
        <v>174</v>
      </c>
      <c r="D13" s="413">
        <v>18</v>
      </c>
      <c r="E13" s="383">
        <v>449</v>
      </c>
      <c r="F13" s="383">
        <v>95</v>
      </c>
      <c r="G13" s="383">
        <v>19</v>
      </c>
      <c r="H13" s="383">
        <v>11</v>
      </c>
      <c r="I13" s="383">
        <v>178</v>
      </c>
      <c r="J13" s="383">
        <v>190</v>
      </c>
      <c r="K13" s="383">
        <v>125</v>
      </c>
      <c r="L13" s="383">
        <v>146</v>
      </c>
      <c r="M13" s="383">
        <v>158</v>
      </c>
      <c r="N13" s="383">
        <v>165</v>
      </c>
      <c r="O13" s="383">
        <v>84</v>
      </c>
      <c r="P13" s="383">
        <v>54</v>
      </c>
      <c r="Q13" s="387">
        <f t="shared" si="0"/>
        <v>1692</v>
      </c>
    </row>
    <row r="14" spans="1:17" ht="21" customHeight="1">
      <c r="A14" s="1135"/>
      <c r="O14" s="1106" t="s">
        <v>1543</v>
      </c>
      <c r="P14" s="1325"/>
      <c r="Q14" s="1325"/>
    </row>
    <row r="15" spans="1:17" ht="21" customHeight="1">
      <c r="A15" s="1135"/>
      <c r="Q15" s="877"/>
    </row>
    <row r="16" spans="1:17" ht="21" customHeight="1">
      <c r="A16" s="1135"/>
      <c r="Q16" s="877"/>
    </row>
    <row r="17" spans="1:17" ht="21" customHeight="1" thickBot="1">
      <c r="A17" s="1135"/>
      <c r="B17" s="883" t="s">
        <v>1544</v>
      </c>
      <c r="C17" s="883"/>
      <c r="D17" s="883"/>
      <c r="E17" s="883"/>
      <c r="F17" s="883"/>
      <c r="G17" s="883"/>
      <c r="H17" s="883"/>
      <c r="I17" s="883"/>
      <c r="J17" s="883"/>
      <c r="K17" s="883"/>
      <c r="L17" s="883"/>
      <c r="M17" s="1105" t="s">
        <v>1351</v>
      </c>
      <c r="N17" s="1405"/>
      <c r="O17" s="1405"/>
      <c r="P17" s="884"/>
      <c r="Q17" s="884"/>
    </row>
    <row r="18" spans="1:17" ht="21" customHeight="1">
      <c r="A18" s="1135"/>
      <c r="B18" s="1232" t="s">
        <v>1417</v>
      </c>
      <c r="C18" s="1235" t="s">
        <v>1545</v>
      </c>
      <c r="D18" s="886" t="s">
        <v>1546</v>
      </c>
      <c r="E18" s="886" t="s">
        <v>1547</v>
      </c>
      <c r="F18" s="886" t="s">
        <v>1548</v>
      </c>
      <c r="G18" s="886" t="s">
        <v>1549</v>
      </c>
      <c r="H18" s="886" t="s">
        <v>1550</v>
      </c>
      <c r="I18" s="886" t="s">
        <v>1551</v>
      </c>
      <c r="J18" s="886" t="s">
        <v>1300</v>
      </c>
      <c r="K18" s="886" t="s">
        <v>1552</v>
      </c>
      <c r="L18" s="886" t="s">
        <v>1553</v>
      </c>
      <c r="M18" s="886" t="s">
        <v>1554</v>
      </c>
      <c r="N18" s="886" t="s">
        <v>1555</v>
      </c>
      <c r="O18" s="1239" t="s">
        <v>175</v>
      </c>
      <c r="P18" s="1242"/>
    </row>
    <row r="19" spans="1:17" ht="21" customHeight="1">
      <c r="A19" s="1135"/>
      <c r="B19" s="1406"/>
      <c r="C19" s="1407"/>
      <c r="D19" s="885" t="s">
        <v>1556</v>
      </c>
      <c r="E19" s="885" t="s">
        <v>1557</v>
      </c>
      <c r="F19" s="885" t="s">
        <v>1557</v>
      </c>
      <c r="G19" s="885" t="s">
        <v>1557</v>
      </c>
      <c r="H19" s="885" t="s">
        <v>1557</v>
      </c>
      <c r="I19" s="885" t="s">
        <v>1557</v>
      </c>
      <c r="J19" s="885" t="s">
        <v>1558</v>
      </c>
      <c r="K19" s="885" t="s">
        <v>1559</v>
      </c>
      <c r="L19" s="885" t="s">
        <v>1560</v>
      </c>
      <c r="M19" s="885" t="s">
        <v>1560</v>
      </c>
      <c r="N19" s="893"/>
      <c r="O19" s="1408"/>
      <c r="P19" s="1409"/>
    </row>
    <row r="20" spans="1:17" ht="21" customHeight="1">
      <c r="A20" s="1135"/>
      <c r="B20" s="832" t="s">
        <v>717</v>
      </c>
      <c r="C20" s="486">
        <v>7987</v>
      </c>
      <c r="D20" s="465">
        <v>1772</v>
      </c>
      <c r="E20" s="465">
        <v>11467</v>
      </c>
      <c r="F20" s="465">
        <v>3562</v>
      </c>
      <c r="G20" s="465">
        <v>5288</v>
      </c>
      <c r="H20" s="465">
        <v>2613</v>
      </c>
      <c r="I20" s="465" t="s">
        <v>177</v>
      </c>
      <c r="J20" s="465">
        <v>389</v>
      </c>
      <c r="K20" s="465" t="s">
        <v>177</v>
      </c>
      <c r="L20" s="465">
        <v>2769</v>
      </c>
      <c r="M20" s="465" t="s">
        <v>177</v>
      </c>
      <c r="N20" s="465">
        <v>5676</v>
      </c>
      <c r="O20" s="890">
        <f>IF(SUM(B20:N20)=0,"",SUM(B20:N20))</f>
        <v>41523</v>
      </c>
      <c r="P20" s="386"/>
    </row>
    <row r="21" spans="1:17" ht="21" customHeight="1">
      <c r="A21" s="1135"/>
      <c r="B21" s="889" t="s">
        <v>166</v>
      </c>
      <c r="C21" s="456">
        <v>7611</v>
      </c>
      <c r="D21" s="832">
        <v>1325</v>
      </c>
      <c r="E21" s="832">
        <v>10931</v>
      </c>
      <c r="F21" s="832">
        <v>3296</v>
      </c>
      <c r="G21" s="832">
        <v>4817</v>
      </c>
      <c r="H21" s="832">
        <v>2436</v>
      </c>
      <c r="I21" s="832">
        <v>116</v>
      </c>
      <c r="J21" s="832">
        <v>271</v>
      </c>
      <c r="K21" s="832" t="s">
        <v>177</v>
      </c>
      <c r="L21" s="832">
        <v>3386</v>
      </c>
      <c r="M21" s="832" t="s">
        <v>177</v>
      </c>
      <c r="N21" s="832">
        <v>5523</v>
      </c>
      <c r="O21" s="890">
        <f>IF(SUM(B21:N21)=0,"",SUM(B21:N21))</f>
        <v>39712</v>
      </c>
      <c r="P21" s="386"/>
    </row>
    <row r="22" spans="1:17" ht="21" customHeight="1">
      <c r="A22" s="1135"/>
      <c r="B22" s="889" t="s">
        <v>860</v>
      </c>
      <c r="C22" s="456">
        <v>7152</v>
      </c>
      <c r="D22" s="832">
        <v>801</v>
      </c>
      <c r="E22" s="832">
        <v>9215</v>
      </c>
      <c r="F22" s="832">
        <v>2178</v>
      </c>
      <c r="G22" s="832">
        <v>4121</v>
      </c>
      <c r="H22" s="832">
        <v>2150</v>
      </c>
      <c r="I22" s="832" t="s">
        <v>177</v>
      </c>
      <c r="J22" s="832">
        <v>225</v>
      </c>
      <c r="K22" s="832" t="s">
        <v>177</v>
      </c>
      <c r="L22" s="832">
        <v>3376</v>
      </c>
      <c r="M22" s="832" t="s">
        <v>177</v>
      </c>
      <c r="N22" s="832">
        <v>4600</v>
      </c>
      <c r="O22" s="890">
        <f>IF(SUM(B22:N22)=0,"",SUM(B22:N22))</f>
        <v>33818</v>
      </c>
      <c r="P22" s="386"/>
    </row>
    <row r="23" spans="1:17" ht="21" customHeight="1">
      <c r="A23" s="1135"/>
      <c r="B23" s="889" t="s">
        <v>1884</v>
      </c>
      <c r="C23" s="456">
        <v>2336</v>
      </c>
      <c r="D23" s="832">
        <v>12</v>
      </c>
      <c r="E23" s="832">
        <v>3230</v>
      </c>
      <c r="F23" s="832">
        <v>8</v>
      </c>
      <c r="G23" s="832">
        <v>1315</v>
      </c>
      <c r="H23" s="832">
        <v>420</v>
      </c>
      <c r="I23" s="832">
        <v>199</v>
      </c>
      <c r="J23" s="832">
        <v>160</v>
      </c>
      <c r="K23" s="832" t="s">
        <v>516</v>
      </c>
      <c r="L23" s="832">
        <v>3208</v>
      </c>
      <c r="M23" s="832" t="s">
        <v>516</v>
      </c>
      <c r="N23" s="832">
        <v>1985</v>
      </c>
      <c r="O23" s="890">
        <f>IF(SUM(B23:N23)=0,"",SUM(B23:N23))</f>
        <v>12873</v>
      </c>
      <c r="P23" s="386"/>
    </row>
    <row r="24" spans="1:17" ht="21" customHeight="1" thickBot="1">
      <c r="A24" s="1135"/>
      <c r="B24" s="891" t="s">
        <v>1938</v>
      </c>
      <c r="C24" s="458">
        <v>3229</v>
      </c>
      <c r="D24" s="882">
        <v>4</v>
      </c>
      <c r="E24" s="882">
        <v>3823</v>
      </c>
      <c r="F24" s="882">
        <v>0</v>
      </c>
      <c r="G24" s="882">
        <v>1817</v>
      </c>
      <c r="H24" s="882">
        <v>670</v>
      </c>
      <c r="I24" s="882">
        <v>694</v>
      </c>
      <c r="J24" s="882">
        <v>188</v>
      </c>
      <c r="K24" s="882" t="s">
        <v>177</v>
      </c>
      <c r="L24" s="882">
        <v>3300</v>
      </c>
      <c r="M24" s="882" t="s">
        <v>177</v>
      </c>
      <c r="N24" s="882">
        <v>2856</v>
      </c>
      <c r="O24" s="892">
        <f>IF(SUM(B24:N24)=0,"",SUM(B24:N24))</f>
        <v>16581</v>
      </c>
      <c r="P24" s="386"/>
    </row>
    <row r="25" spans="1:17" ht="21" customHeight="1">
      <c r="A25" s="1135"/>
      <c r="L25" s="1106" t="s">
        <v>1561</v>
      </c>
      <c r="M25" s="1325"/>
      <c r="N25" s="1325"/>
      <c r="O25" s="1325"/>
      <c r="P25" s="884"/>
      <c r="Q25" s="884"/>
    </row>
    <row r="26" spans="1:17">
      <c r="A26" s="881"/>
    </row>
  </sheetData>
  <mergeCells count="15">
    <mergeCell ref="B2:C3"/>
    <mergeCell ref="Q2:Q3"/>
    <mergeCell ref="B4:B5"/>
    <mergeCell ref="B6:B7"/>
    <mergeCell ref="A1:A25"/>
    <mergeCell ref="B8:B9"/>
    <mergeCell ref="B10:B11"/>
    <mergeCell ref="B12:B13"/>
    <mergeCell ref="L25:O25"/>
    <mergeCell ref="O14:Q14"/>
    <mergeCell ref="M17:O17"/>
    <mergeCell ref="B18:B19"/>
    <mergeCell ref="C18:C19"/>
    <mergeCell ref="O18:O19"/>
    <mergeCell ref="P18:P19"/>
  </mergeCells>
  <phoneticPr fontId="3"/>
  <pageMargins left="0.39370078740157483" right="0.39370078740157483" top="1.1811023622047245" bottom="0.39370078740157483" header="0.51181102362204722" footer="0.51181102362204722"/>
  <pageSetup paperSize="9" scale="95" firstPageNumber="6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2"/>
  <sheetViews>
    <sheetView zoomScaleNormal="100" workbookViewId="0"/>
  </sheetViews>
  <sheetFormatPr defaultRowHeight="15.95" customHeight="1"/>
  <cols>
    <col min="1" max="1" width="10.875" style="2" customWidth="1"/>
    <col min="2" max="2" width="7.625" style="36" bestFit="1" customWidth="1"/>
    <col min="3" max="3" width="7.125" style="36" customWidth="1"/>
    <col min="4" max="4" width="7.5" style="36" bestFit="1" customWidth="1"/>
    <col min="5" max="8" width="7.125" style="36" customWidth="1"/>
    <col min="9" max="11" width="7.125" style="2" customWidth="1"/>
    <col min="12" max="16384" width="9" style="2"/>
  </cols>
  <sheetData>
    <row r="1" spans="1:11" ht="24" customHeight="1" thickBot="1">
      <c r="A1" s="2" t="s">
        <v>316</v>
      </c>
      <c r="I1" s="21"/>
      <c r="J1" s="21"/>
    </row>
    <row r="2" spans="1:11" ht="24" customHeight="1">
      <c r="A2" s="1077" t="s">
        <v>317</v>
      </c>
      <c r="B2" s="1046" t="s">
        <v>318</v>
      </c>
      <c r="C2" s="1014"/>
      <c r="D2" s="1016"/>
      <c r="E2" s="1046" t="s">
        <v>319</v>
      </c>
      <c r="F2" s="1014"/>
      <c r="G2" s="1014"/>
      <c r="H2" s="1014"/>
      <c r="I2" s="1104" t="s">
        <v>320</v>
      </c>
      <c r="J2" s="1104" t="s">
        <v>321</v>
      </c>
      <c r="K2" s="1076" t="s">
        <v>322</v>
      </c>
    </row>
    <row r="3" spans="1:11" s="4" customFormat="1" ht="24" customHeight="1">
      <c r="A3" s="1021"/>
      <c r="B3" s="91" t="s">
        <v>323</v>
      </c>
      <c r="C3" s="92" t="s">
        <v>324</v>
      </c>
      <c r="D3" s="93" t="s">
        <v>325</v>
      </c>
      <c r="E3" s="92" t="s">
        <v>326</v>
      </c>
      <c r="F3" s="91" t="s">
        <v>327</v>
      </c>
      <c r="G3" s="94" t="s">
        <v>328</v>
      </c>
      <c r="H3" s="93" t="s">
        <v>329</v>
      </c>
      <c r="I3" s="1086"/>
      <c r="J3" s="1086"/>
      <c r="K3" s="1020"/>
    </row>
    <row r="4" spans="1:11" ht="24" customHeight="1">
      <c r="A4" s="48" t="s">
        <v>1939</v>
      </c>
      <c r="B4" s="95">
        <v>675</v>
      </c>
      <c r="C4" s="95">
        <v>631</v>
      </c>
      <c r="D4" s="95">
        <v>44</v>
      </c>
      <c r="E4" s="95">
        <v>2692</v>
      </c>
      <c r="F4" s="95">
        <v>3092</v>
      </c>
      <c r="G4" s="95">
        <v>7</v>
      </c>
      <c r="H4" s="95">
        <v>-393</v>
      </c>
      <c r="I4" s="558">
        <v>426</v>
      </c>
      <c r="J4" s="558">
        <v>164</v>
      </c>
      <c r="K4" s="558">
        <v>11</v>
      </c>
    </row>
    <row r="5" spans="1:11" ht="24" customHeight="1">
      <c r="A5" s="548" t="s">
        <v>331</v>
      </c>
      <c r="B5" s="559">
        <v>678</v>
      </c>
      <c r="C5" s="95">
        <v>656</v>
      </c>
      <c r="D5" s="95">
        <v>22</v>
      </c>
      <c r="E5" s="95">
        <v>2762</v>
      </c>
      <c r="F5" s="95">
        <v>3146</v>
      </c>
      <c r="G5" s="95">
        <v>35</v>
      </c>
      <c r="H5" s="95">
        <v>-349</v>
      </c>
      <c r="I5" s="558">
        <v>376</v>
      </c>
      <c r="J5" s="558">
        <v>158</v>
      </c>
      <c r="K5" s="558">
        <v>11</v>
      </c>
    </row>
    <row r="6" spans="1:11" ht="24" customHeight="1">
      <c r="A6" s="548" t="s">
        <v>332</v>
      </c>
      <c r="B6" s="559">
        <v>633</v>
      </c>
      <c r="C6" s="95">
        <v>628</v>
      </c>
      <c r="D6" s="95">
        <v>5</v>
      </c>
      <c r="E6" s="95">
        <v>2857</v>
      </c>
      <c r="F6" s="95">
        <v>3109</v>
      </c>
      <c r="G6" s="95">
        <v>10</v>
      </c>
      <c r="H6" s="95">
        <v>-242</v>
      </c>
      <c r="I6" s="558">
        <v>423</v>
      </c>
      <c r="J6" s="558">
        <v>165</v>
      </c>
      <c r="K6" s="558">
        <v>9</v>
      </c>
    </row>
    <row r="7" spans="1:11" ht="24" customHeight="1">
      <c r="A7" s="547" t="s">
        <v>181</v>
      </c>
      <c r="B7" s="559">
        <v>649</v>
      </c>
      <c r="C7" s="95">
        <v>657</v>
      </c>
      <c r="D7" s="95">
        <v>-8</v>
      </c>
      <c r="E7" s="95">
        <v>2814</v>
      </c>
      <c r="F7" s="95">
        <v>3132</v>
      </c>
      <c r="G7" s="95">
        <v>-8</v>
      </c>
      <c r="H7" s="95">
        <v>-326</v>
      </c>
      <c r="I7" s="558">
        <v>368</v>
      </c>
      <c r="J7" s="558">
        <v>191</v>
      </c>
      <c r="K7" s="558">
        <v>7</v>
      </c>
    </row>
    <row r="8" spans="1:11" ht="24" customHeight="1">
      <c r="A8" s="548" t="s">
        <v>164</v>
      </c>
      <c r="B8" s="559">
        <v>642</v>
      </c>
      <c r="C8" s="95">
        <v>621</v>
      </c>
      <c r="D8" s="95">
        <v>21</v>
      </c>
      <c r="E8" s="95">
        <v>2742</v>
      </c>
      <c r="F8" s="95">
        <v>3066</v>
      </c>
      <c r="G8" s="95">
        <v>-1</v>
      </c>
      <c r="H8" s="95">
        <v>-325</v>
      </c>
      <c r="I8" s="558">
        <v>379</v>
      </c>
      <c r="J8" s="558">
        <v>162</v>
      </c>
      <c r="K8" s="558">
        <v>15</v>
      </c>
    </row>
    <row r="9" spans="1:11" ht="24" customHeight="1">
      <c r="A9" s="548" t="s">
        <v>165</v>
      </c>
      <c r="B9" s="559">
        <v>603</v>
      </c>
      <c r="C9" s="95">
        <v>645</v>
      </c>
      <c r="D9" s="95">
        <v>-42</v>
      </c>
      <c r="E9" s="95">
        <v>2756</v>
      </c>
      <c r="F9" s="95">
        <v>2926</v>
      </c>
      <c r="G9" s="95">
        <v>5</v>
      </c>
      <c r="H9" s="95">
        <v>-165</v>
      </c>
      <c r="I9" s="558">
        <v>360</v>
      </c>
      <c r="J9" s="558">
        <v>142</v>
      </c>
      <c r="K9" s="558">
        <v>12</v>
      </c>
    </row>
    <row r="10" spans="1:11" ht="24" customHeight="1">
      <c r="A10" s="548" t="s">
        <v>166</v>
      </c>
      <c r="B10" s="559">
        <v>589</v>
      </c>
      <c r="C10" s="95">
        <v>685</v>
      </c>
      <c r="D10" s="95">
        <v>-96</v>
      </c>
      <c r="E10" s="95">
        <v>2702</v>
      </c>
      <c r="F10" s="95">
        <v>2981</v>
      </c>
      <c r="G10" s="95">
        <v>-9</v>
      </c>
      <c r="H10" s="95">
        <v>-288</v>
      </c>
      <c r="I10" s="558">
        <v>380</v>
      </c>
      <c r="J10" s="558">
        <v>137</v>
      </c>
      <c r="K10" s="558">
        <v>6</v>
      </c>
    </row>
    <row r="11" spans="1:11" ht="24" customHeight="1">
      <c r="A11" s="548" t="s">
        <v>211</v>
      </c>
      <c r="B11" s="559">
        <v>571</v>
      </c>
      <c r="C11" s="95">
        <v>739</v>
      </c>
      <c r="D11" s="95">
        <v>-168</v>
      </c>
      <c r="E11" s="95">
        <v>3081</v>
      </c>
      <c r="F11" s="95">
        <v>3096</v>
      </c>
      <c r="G11" s="95">
        <v>1</v>
      </c>
      <c r="H11" s="95">
        <v>-14</v>
      </c>
      <c r="I11" s="558">
        <v>389</v>
      </c>
      <c r="J11" s="558">
        <v>134</v>
      </c>
      <c r="K11" s="558">
        <v>12</v>
      </c>
    </row>
    <row r="12" spans="1:11" ht="24" customHeight="1">
      <c r="A12" s="48" t="s">
        <v>1886</v>
      </c>
      <c r="B12" s="559">
        <v>573</v>
      </c>
      <c r="C12" s="95">
        <v>716</v>
      </c>
      <c r="D12" s="95">
        <v>-143</v>
      </c>
      <c r="E12" s="95">
        <v>2905</v>
      </c>
      <c r="F12" s="95">
        <v>2984</v>
      </c>
      <c r="G12" s="95">
        <v>16</v>
      </c>
      <c r="H12" s="95">
        <v>-63</v>
      </c>
      <c r="I12" s="558">
        <v>339</v>
      </c>
      <c r="J12" s="558">
        <v>124</v>
      </c>
      <c r="K12" s="558">
        <v>9</v>
      </c>
    </row>
    <row r="13" spans="1:11" ht="24" customHeight="1" thickBot="1">
      <c r="A13" s="76" t="s">
        <v>1940</v>
      </c>
      <c r="B13" s="560">
        <v>579</v>
      </c>
      <c r="C13" s="561">
        <v>740</v>
      </c>
      <c r="D13" s="95">
        <v>-161</v>
      </c>
      <c r="E13" s="561">
        <v>2680</v>
      </c>
      <c r="F13" s="561">
        <v>3017</v>
      </c>
      <c r="G13" s="95">
        <v>-24</v>
      </c>
      <c r="H13" s="95">
        <v>-361</v>
      </c>
      <c r="I13" s="562">
        <v>310</v>
      </c>
      <c r="J13" s="562">
        <v>128</v>
      </c>
      <c r="K13" s="562">
        <v>6</v>
      </c>
    </row>
    <row r="14" spans="1:11" ht="24" customHeight="1">
      <c r="A14" s="1098" t="s">
        <v>333</v>
      </c>
      <c r="B14" s="1099"/>
      <c r="C14" s="1099"/>
      <c r="D14" s="1099"/>
      <c r="E14" s="1099"/>
      <c r="F14" s="1099"/>
      <c r="G14" s="1099"/>
      <c r="H14" s="1099"/>
      <c r="I14" s="1099"/>
      <c r="J14" s="1034" t="s">
        <v>334</v>
      </c>
      <c r="K14" s="1034"/>
    </row>
    <row r="15" spans="1:11" ht="24" customHeight="1">
      <c r="A15" s="1100" t="s">
        <v>335</v>
      </c>
      <c r="B15" s="1101"/>
      <c r="C15" s="1101"/>
      <c r="D15" s="1101"/>
      <c r="E15" s="1101"/>
      <c r="F15" s="1101"/>
      <c r="G15" s="1101"/>
      <c r="H15" s="1101"/>
      <c r="I15" s="1101"/>
      <c r="J15" s="1034"/>
      <c r="K15" s="1034"/>
    </row>
    <row r="16" spans="1:11" ht="24" customHeight="1">
      <c r="I16" s="7"/>
      <c r="J16" s="7"/>
      <c r="K16" s="7"/>
    </row>
    <row r="17" spans="1:11" ht="24" customHeight="1">
      <c r="I17" s="7"/>
      <c r="J17" s="7"/>
      <c r="K17" s="7"/>
    </row>
    <row r="18" spans="1:11" ht="24" customHeight="1" thickBot="1">
      <c r="A18" s="2" t="s">
        <v>336</v>
      </c>
      <c r="H18" s="36" t="s">
        <v>337</v>
      </c>
    </row>
    <row r="19" spans="1:11" ht="24" customHeight="1">
      <c r="A19" s="1077" t="s">
        <v>317</v>
      </c>
      <c r="B19" s="1046" t="s">
        <v>180</v>
      </c>
      <c r="C19" s="1014"/>
      <c r="D19" s="1046" t="s">
        <v>338</v>
      </c>
      <c r="E19" s="1016"/>
      <c r="F19" s="1046" t="s">
        <v>339</v>
      </c>
      <c r="G19" s="1016"/>
      <c r="H19" s="1102" t="s">
        <v>174</v>
      </c>
      <c r="I19" s="1014"/>
    </row>
    <row r="20" spans="1:11" s="4" customFormat="1" ht="24" customHeight="1">
      <c r="A20" s="1021"/>
      <c r="B20" s="91" t="s">
        <v>340</v>
      </c>
      <c r="C20" s="92" t="s">
        <v>341</v>
      </c>
      <c r="D20" s="91" t="s">
        <v>340</v>
      </c>
      <c r="E20" s="92" t="s">
        <v>341</v>
      </c>
      <c r="F20" s="91" t="s">
        <v>340</v>
      </c>
      <c r="G20" s="92" t="s">
        <v>341</v>
      </c>
      <c r="H20" s="92" t="s">
        <v>340</v>
      </c>
      <c r="I20" s="91" t="s">
        <v>341</v>
      </c>
    </row>
    <row r="21" spans="1:11" ht="24" customHeight="1">
      <c r="A21" s="48" t="s">
        <v>1941</v>
      </c>
      <c r="B21" s="563">
        <f t="shared" ref="B21:B28" si="0">IF(SUM(D21,F21,H21)=0,"",SUM(D21,F21,H21))</f>
        <v>664</v>
      </c>
      <c r="C21" s="564">
        <f t="shared" ref="C21:C28" si="1">IF(SUM(E21,G21,I21)=0,"",SUM(E21,G21,I21))</f>
        <v>1204</v>
      </c>
      <c r="D21" s="95">
        <v>82</v>
      </c>
      <c r="E21" s="95">
        <v>154</v>
      </c>
      <c r="F21" s="95">
        <v>484</v>
      </c>
      <c r="G21" s="95">
        <v>842</v>
      </c>
      <c r="H21" s="95">
        <v>98</v>
      </c>
      <c r="I21" s="558">
        <v>208</v>
      </c>
    </row>
    <row r="22" spans="1:11" ht="24" customHeight="1">
      <c r="A22" s="548" t="s">
        <v>331</v>
      </c>
      <c r="B22" s="563">
        <f t="shared" si="0"/>
        <v>665</v>
      </c>
      <c r="C22" s="564">
        <f t="shared" si="1"/>
        <v>1176</v>
      </c>
      <c r="D22" s="95">
        <v>92</v>
      </c>
      <c r="E22" s="95">
        <v>170</v>
      </c>
      <c r="F22" s="95">
        <v>478</v>
      </c>
      <c r="G22" s="95">
        <v>797</v>
      </c>
      <c r="H22" s="95">
        <v>95</v>
      </c>
      <c r="I22" s="558">
        <v>209</v>
      </c>
    </row>
    <row r="23" spans="1:11" ht="24" customHeight="1">
      <c r="A23" s="548" t="s">
        <v>332</v>
      </c>
      <c r="B23" s="563">
        <f t="shared" si="0"/>
        <v>601</v>
      </c>
      <c r="C23" s="564">
        <f t="shared" si="1"/>
        <v>1207</v>
      </c>
      <c r="D23" s="95">
        <v>86</v>
      </c>
      <c r="E23" s="95">
        <v>172</v>
      </c>
      <c r="F23" s="95">
        <v>404</v>
      </c>
      <c r="G23" s="95">
        <v>772</v>
      </c>
      <c r="H23" s="95">
        <v>111</v>
      </c>
      <c r="I23" s="558">
        <v>263</v>
      </c>
    </row>
    <row r="24" spans="1:11" ht="24" customHeight="1">
      <c r="A24" s="547" t="s">
        <v>181</v>
      </c>
      <c r="B24" s="563">
        <f t="shared" si="0"/>
        <v>610</v>
      </c>
      <c r="C24" s="564">
        <f t="shared" si="1"/>
        <v>1211</v>
      </c>
      <c r="D24" s="95">
        <v>78</v>
      </c>
      <c r="E24" s="95">
        <v>156</v>
      </c>
      <c r="F24" s="95">
        <v>392</v>
      </c>
      <c r="G24" s="95">
        <v>749</v>
      </c>
      <c r="H24" s="95">
        <v>140</v>
      </c>
      <c r="I24" s="558">
        <v>306</v>
      </c>
    </row>
    <row r="25" spans="1:11" ht="24" customHeight="1">
      <c r="A25" s="548" t="s">
        <v>164</v>
      </c>
      <c r="B25" s="563">
        <f t="shared" si="0"/>
        <v>632</v>
      </c>
      <c r="C25" s="564">
        <f t="shared" si="1"/>
        <v>1219</v>
      </c>
      <c r="D25" s="95">
        <v>67</v>
      </c>
      <c r="E25" s="95">
        <v>150</v>
      </c>
      <c r="F25" s="95">
        <v>378</v>
      </c>
      <c r="G25" s="95">
        <v>713</v>
      </c>
      <c r="H25" s="95">
        <v>187</v>
      </c>
      <c r="I25" s="558">
        <v>356</v>
      </c>
    </row>
    <row r="26" spans="1:11" ht="24" customHeight="1">
      <c r="A26" s="548" t="s">
        <v>165</v>
      </c>
      <c r="B26" s="563">
        <f t="shared" si="0"/>
        <v>666</v>
      </c>
      <c r="C26" s="564">
        <f t="shared" si="1"/>
        <v>1239</v>
      </c>
      <c r="D26" s="95">
        <v>70</v>
      </c>
      <c r="E26" s="95">
        <v>154</v>
      </c>
      <c r="F26" s="95">
        <v>370</v>
      </c>
      <c r="G26" s="95">
        <v>689</v>
      </c>
      <c r="H26" s="95">
        <v>226</v>
      </c>
      <c r="I26" s="558">
        <v>396</v>
      </c>
    </row>
    <row r="27" spans="1:11" ht="24" customHeight="1">
      <c r="A27" s="548" t="s">
        <v>166</v>
      </c>
      <c r="B27" s="563">
        <f t="shared" si="0"/>
        <v>703</v>
      </c>
      <c r="C27" s="564">
        <f t="shared" si="1"/>
        <v>1267</v>
      </c>
      <c r="D27" s="95">
        <v>64</v>
      </c>
      <c r="E27" s="95">
        <v>142</v>
      </c>
      <c r="F27" s="95">
        <v>359</v>
      </c>
      <c r="G27" s="95">
        <v>660</v>
      </c>
      <c r="H27" s="95">
        <v>280</v>
      </c>
      <c r="I27" s="558">
        <v>465</v>
      </c>
    </row>
    <row r="28" spans="1:11" ht="24" customHeight="1">
      <c r="A28" s="548" t="s">
        <v>211</v>
      </c>
      <c r="B28" s="563">
        <f t="shared" si="0"/>
        <v>790</v>
      </c>
      <c r="C28" s="564">
        <f t="shared" si="1"/>
        <v>1389</v>
      </c>
      <c r="D28" s="95">
        <v>77</v>
      </c>
      <c r="E28" s="95">
        <v>170</v>
      </c>
      <c r="F28" s="95">
        <v>352</v>
      </c>
      <c r="G28" s="95">
        <v>647</v>
      </c>
      <c r="H28" s="95">
        <v>361</v>
      </c>
      <c r="I28" s="558">
        <v>572</v>
      </c>
    </row>
    <row r="29" spans="1:11" ht="24" customHeight="1">
      <c r="A29" s="48" t="s">
        <v>1886</v>
      </c>
      <c r="B29" s="563">
        <f>IF(SUM(D29,F29,H29)=0,"",SUM(D29,F29,H29))</f>
        <v>856</v>
      </c>
      <c r="C29" s="564">
        <f>IF(SUM(E29,G29,I29)=0,"",SUM(E29,G29,I29))</f>
        <v>1472</v>
      </c>
      <c r="D29" s="95">
        <v>82</v>
      </c>
      <c r="E29" s="95">
        <v>188</v>
      </c>
      <c r="F29" s="95">
        <v>349</v>
      </c>
      <c r="G29" s="95">
        <v>631</v>
      </c>
      <c r="H29" s="95">
        <v>425</v>
      </c>
      <c r="I29" s="558">
        <v>653</v>
      </c>
    </row>
    <row r="30" spans="1:11" ht="24" customHeight="1" thickBot="1">
      <c r="A30" s="76" t="s">
        <v>1940</v>
      </c>
      <c r="B30" s="565">
        <f>IF(SUM(D30,F30,H30)=0,"",SUM(D30,F30,H30))</f>
        <v>821</v>
      </c>
      <c r="C30" s="566">
        <f>IF(SUM(E30,G30,I30)=0,"",SUM(E30,G30,I30))</f>
        <v>1412</v>
      </c>
      <c r="D30" s="561">
        <v>81</v>
      </c>
      <c r="E30" s="561">
        <v>177</v>
      </c>
      <c r="F30" s="561">
        <v>335</v>
      </c>
      <c r="G30" s="561">
        <v>600</v>
      </c>
      <c r="H30" s="561">
        <v>405</v>
      </c>
      <c r="I30" s="562">
        <v>635</v>
      </c>
    </row>
    <row r="31" spans="1:11" ht="24" customHeight="1">
      <c r="A31" s="1098" t="s">
        <v>1942</v>
      </c>
      <c r="B31" s="1103"/>
      <c r="C31" s="1103"/>
      <c r="D31" s="1103"/>
      <c r="E31" s="1103"/>
      <c r="F31" s="1103"/>
      <c r="G31" s="1034" t="s">
        <v>334</v>
      </c>
      <c r="H31" s="1034"/>
      <c r="I31" s="1034"/>
    </row>
    <row r="32" spans="1:11" ht="15.95" customHeight="1">
      <c r="D32" s="1096"/>
      <c r="E32" s="1096"/>
      <c r="F32" s="1096"/>
      <c r="G32" s="1096"/>
      <c r="H32" s="1096"/>
      <c r="I32" s="1097"/>
    </row>
  </sheetData>
  <mergeCells count="18">
    <mergeCell ref="K2:K3"/>
    <mergeCell ref="A2:A3"/>
    <mergeCell ref="B2:D2"/>
    <mergeCell ref="E2:H2"/>
    <mergeCell ref="I2:I3"/>
    <mergeCell ref="J2:J3"/>
    <mergeCell ref="G31:I31"/>
    <mergeCell ref="D32:I32"/>
    <mergeCell ref="A14:I14"/>
    <mergeCell ref="J14:K14"/>
    <mergeCell ref="A15:I15"/>
    <mergeCell ref="J15:K15"/>
    <mergeCell ref="A19:A20"/>
    <mergeCell ref="B19:C19"/>
    <mergeCell ref="D19:E19"/>
    <mergeCell ref="F19:G19"/>
    <mergeCell ref="H19:I19"/>
    <mergeCell ref="A31:F31"/>
  </mergeCells>
  <phoneticPr fontId="3"/>
  <pageMargins left="0.98425196850393704" right="0.59055118110236227" top="0.98425196850393704" bottom="0.98425196850393704" header="0.51181102362204722" footer="0.51181102362204722"/>
  <pageSetup paperSize="9" firstPageNumber="7" orientation="portrait" useFirstPageNumber="1" r:id="rId1"/>
  <headerFooter alignWithMargins="0">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P28"/>
  <sheetViews>
    <sheetView zoomScaleNormal="100" workbookViewId="0">
      <selection sqref="A1:P27"/>
    </sheetView>
  </sheetViews>
  <sheetFormatPr defaultRowHeight="13.5"/>
  <cols>
    <col min="1" max="1" width="6.25" style="36" customWidth="1"/>
    <col min="2" max="2" width="12.875" style="36" customWidth="1"/>
    <col min="3" max="3" width="9.75" style="36" bestFit="1" customWidth="1"/>
    <col min="4" max="4" width="12" style="36" bestFit="1" customWidth="1"/>
    <col min="5" max="5" width="9.875" style="36" bestFit="1" customWidth="1"/>
    <col min="6" max="6" width="10" style="36" bestFit="1" customWidth="1"/>
    <col min="7" max="7" width="9.875" style="36" bestFit="1" customWidth="1"/>
    <col min="8" max="8" width="13" style="36" bestFit="1" customWidth="1"/>
    <col min="9" max="9" width="9.875" style="36" bestFit="1" customWidth="1"/>
    <col min="10" max="10" width="12" style="36" bestFit="1" customWidth="1"/>
    <col min="11" max="11" width="9.875" style="36" bestFit="1" customWidth="1"/>
    <col min="12" max="12" width="11.875" style="36" bestFit="1" customWidth="1"/>
    <col min="13" max="13" width="9.875" style="36" bestFit="1" customWidth="1"/>
    <col min="14" max="14" width="10" style="36" bestFit="1" customWidth="1"/>
    <col min="15" max="15" width="9.625" style="36" bestFit="1" customWidth="1"/>
    <col min="16" max="16" width="7.625" style="36" bestFit="1" customWidth="1"/>
    <col min="17" max="16384" width="9" style="36"/>
  </cols>
  <sheetData>
    <row r="1" spans="1:16" ht="23.1" customHeight="1" thickBot="1">
      <c r="A1" s="1135">
        <v>59</v>
      </c>
      <c r="B1" s="41" t="s">
        <v>1562</v>
      </c>
      <c r="C1" s="41"/>
      <c r="D1" s="41"/>
      <c r="E1" s="41"/>
      <c r="F1" s="41"/>
      <c r="G1" s="41"/>
      <c r="H1" s="41"/>
      <c r="I1" s="41"/>
      <c r="J1" s="41"/>
      <c r="K1" s="41"/>
      <c r="L1" s="41"/>
      <c r="M1" s="41"/>
      <c r="N1" s="41"/>
      <c r="O1" s="1105" t="s">
        <v>1563</v>
      </c>
      <c r="P1" s="1042"/>
    </row>
    <row r="2" spans="1:16" ht="23.1" customHeight="1">
      <c r="A2" s="1135"/>
      <c r="B2" s="1124" t="s">
        <v>1171</v>
      </c>
      <c r="C2" s="1046" t="s">
        <v>1564</v>
      </c>
      <c r="D2" s="1014"/>
      <c r="E2" s="1014"/>
      <c r="F2" s="1014"/>
      <c r="G2" s="1014"/>
      <c r="H2" s="1014"/>
      <c r="I2" s="1014"/>
      <c r="J2" s="1014"/>
      <c r="K2" s="1014"/>
      <c r="L2" s="1014"/>
      <c r="M2" s="1014"/>
      <c r="N2" s="1014"/>
      <c r="O2" s="1014"/>
      <c r="P2" s="1014"/>
    </row>
    <row r="3" spans="1:16" ht="23.1" customHeight="1">
      <c r="A3" s="1135"/>
      <c r="B3" s="1019"/>
      <c r="C3" s="1130" t="s">
        <v>528</v>
      </c>
      <c r="D3" s="1027"/>
      <c r="E3" s="1130" t="s">
        <v>1565</v>
      </c>
      <c r="F3" s="1027"/>
      <c r="G3" s="1130" t="s">
        <v>1566</v>
      </c>
      <c r="H3" s="1027"/>
      <c r="I3" s="1130" t="s">
        <v>1567</v>
      </c>
      <c r="J3" s="1027"/>
      <c r="K3" s="1130" t="s">
        <v>1568</v>
      </c>
      <c r="L3" s="1027"/>
      <c r="M3" s="1130" t="s">
        <v>1569</v>
      </c>
      <c r="N3" s="1027"/>
      <c r="O3" s="1130" t="s">
        <v>1570</v>
      </c>
      <c r="P3" s="1144"/>
    </row>
    <row r="4" spans="1:16" ht="23.1" customHeight="1">
      <c r="A4" s="1135"/>
      <c r="B4" s="1021"/>
      <c r="C4" s="92" t="s">
        <v>1571</v>
      </c>
      <c r="D4" s="92" t="s">
        <v>1572</v>
      </c>
      <c r="E4" s="92" t="s">
        <v>1571</v>
      </c>
      <c r="F4" s="92" t="s">
        <v>1572</v>
      </c>
      <c r="G4" s="92" t="s">
        <v>1571</v>
      </c>
      <c r="H4" s="92" t="s">
        <v>1572</v>
      </c>
      <c r="I4" s="92" t="s">
        <v>1571</v>
      </c>
      <c r="J4" s="92" t="s">
        <v>1572</v>
      </c>
      <c r="K4" s="92" t="s">
        <v>1571</v>
      </c>
      <c r="L4" s="92" t="s">
        <v>1572</v>
      </c>
      <c r="M4" s="92" t="s">
        <v>1571</v>
      </c>
      <c r="N4" s="92" t="s">
        <v>1572</v>
      </c>
      <c r="O4" s="92" t="s">
        <v>1571</v>
      </c>
      <c r="P4" s="324" t="s">
        <v>1572</v>
      </c>
    </row>
    <row r="5" spans="1:16" ht="23.1" customHeight="1">
      <c r="A5" s="1135"/>
      <c r="B5" s="272" t="s">
        <v>717</v>
      </c>
      <c r="C5" s="716">
        <f t="shared" ref="C5:D9" si="0">IF(SUM(E5,G5,I5,K5,M5,O5,C13,E13)=0,"",SUM(E5,G5,I5,K5,M5,O5,C13,E13))</f>
        <v>481</v>
      </c>
      <c r="D5" s="714">
        <f t="shared" si="0"/>
        <v>177522</v>
      </c>
      <c r="E5" s="709">
        <v>238</v>
      </c>
      <c r="F5" s="709">
        <v>108911</v>
      </c>
      <c r="G5" s="709">
        <v>213</v>
      </c>
      <c r="H5" s="709">
        <v>45515</v>
      </c>
      <c r="I5" s="709">
        <v>23</v>
      </c>
      <c r="J5" s="709">
        <v>20067</v>
      </c>
      <c r="K5" s="705" t="s">
        <v>177</v>
      </c>
      <c r="L5" s="705" t="s">
        <v>177</v>
      </c>
      <c r="M5" s="705" t="s">
        <v>177</v>
      </c>
      <c r="N5" s="705" t="s">
        <v>177</v>
      </c>
      <c r="O5" s="709">
        <v>7</v>
      </c>
      <c r="P5" s="709">
        <v>3029</v>
      </c>
    </row>
    <row r="6" spans="1:16" ht="23.1" customHeight="1">
      <c r="A6" s="1135"/>
      <c r="B6" s="271" t="s">
        <v>166</v>
      </c>
      <c r="C6" s="716">
        <f t="shared" si="0"/>
        <v>411</v>
      </c>
      <c r="D6" s="714">
        <f t="shared" si="0"/>
        <v>151831</v>
      </c>
      <c r="E6" s="704">
        <v>204</v>
      </c>
      <c r="F6" s="704">
        <v>93815</v>
      </c>
      <c r="G6" s="704">
        <v>183</v>
      </c>
      <c r="H6" s="704">
        <v>38868</v>
      </c>
      <c r="I6" s="704">
        <v>20</v>
      </c>
      <c r="J6" s="704">
        <v>17534</v>
      </c>
      <c r="K6" s="703" t="s">
        <v>177</v>
      </c>
      <c r="L6" s="703" t="s">
        <v>177</v>
      </c>
      <c r="M6" s="703" t="s">
        <v>177</v>
      </c>
      <c r="N6" s="703" t="s">
        <v>177</v>
      </c>
      <c r="O6" s="704">
        <v>4</v>
      </c>
      <c r="P6" s="704">
        <v>1614</v>
      </c>
    </row>
    <row r="7" spans="1:16" ht="23.1" customHeight="1">
      <c r="A7" s="1135"/>
      <c r="B7" s="271" t="s">
        <v>211</v>
      </c>
      <c r="C7" s="716">
        <f t="shared" si="0"/>
        <v>337</v>
      </c>
      <c r="D7" s="714">
        <f t="shared" si="0"/>
        <v>125584</v>
      </c>
      <c r="E7" s="704">
        <v>170</v>
      </c>
      <c r="F7" s="704">
        <v>77346</v>
      </c>
      <c r="G7" s="704">
        <v>147</v>
      </c>
      <c r="H7" s="704">
        <v>31088</v>
      </c>
      <c r="I7" s="704">
        <v>19</v>
      </c>
      <c r="J7" s="704">
        <v>16772</v>
      </c>
      <c r="K7" s="703" t="s">
        <v>177</v>
      </c>
      <c r="L7" s="703" t="s">
        <v>177</v>
      </c>
      <c r="M7" s="703" t="s">
        <v>177</v>
      </c>
      <c r="N7" s="703" t="s">
        <v>177</v>
      </c>
      <c r="O7" s="704">
        <v>1</v>
      </c>
      <c r="P7" s="704">
        <v>378</v>
      </c>
    </row>
    <row r="8" spans="1:16" ht="23.1" customHeight="1">
      <c r="A8" s="1135"/>
      <c r="B8" s="271" t="s">
        <v>1884</v>
      </c>
      <c r="C8" s="716">
        <f t="shared" si="0"/>
        <v>282</v>
      </c>
      <c r="D8" s="714">
        <f t="shared" si="0"/>
        <v>104268</v>
      </c>
      <c r="E8" s="704">
        <v>144</v>
      </c>
      <c r="F8" s="704">
        <v>64621</v>
      </c>
      <c r="G8" s="704">
        <v>120</v>
      </c>
      <c r="H8" s="704">
        <v>24855</v>
      </c>
      <c r="I8" s="704">
        <v>16</v>
      </c>
      <c r="J8" s="704">
        <v>14071</v>
      </c>
      <c r="K8" s="703" t="s">
        <v>516</v>
      </c>
      <c r="L8" s="703" t="s">
        <v>516</v>
      </c>
      <c r="M8" s="703" t="s">
        <v>516</v>
      </c>
      <c r="N8" s="703" t="s">
        <v>516</v>
      </c>
      <c r="O8" s="704">
        <v>2</v>
      </c>
      <c r="P8" s="704">
        <v>721</v>
      </c>
    </row>
    <row r="9" spans="1:16" ht="23.1" customHeight="1" thickBot="1">
      <c r="A9" s="1135"/>
      <c r="B9" s="274" t="s">
        <v>1938</v>
      </c>
      <c r="C9" s="711">
        <f t="shared" si="0"/>
        <v>233</v>
      </c>
      <c r="D9" s="712">
        <f t="shared" si="0"/>
        <v>86593</v>
      </c>
      <c r="E9" s="710">
        <v>123</v>
      </c>
      <c r="F9" s="710">
        <v>56066</v>
      </c>
      <c r="G9" s="710">
        <v>96</v>
      </c>
      <c r="H9" s="710">
        <v>18826</v>
      </c>
      <c r="I9" s="710">
        <v>13</v>
      </c>
      <c r="J9" s="710">
        <v>11323</v>
      </c>
      <c r="K9" s="706" t="s">
        <v>177</v>
      </c>
      <c r="L9" s="706" t="s">
        <v>177</v>
      </c>
      <c r="M9" s="706" t="s">
        <v>177</v>
      </c>
      <c r="N9" s="706" t="s">
        <v>177</v>
      </c>
      <c r="O9" s="710">
        <v>1</v>
      </c>
      <c r="P9" s="710">
        <v>378</v>
      </c>
    </row>
    <row r="10" spans="1:16" ht="23.1" customHeight="1">
      <c r="A10" s="1135"/>
      <c r="B10" s="1124" t="s">
        <v>1171</v>
      </c>
      <c r="C10" s="1083" t="s">
        <v>1573</v>
      </c>
      <c r="D10" s="1020"/>
      <c r="E10" s="1020"/>
      <c r="F10" s="1020"/>
      <c r="G10" s="1083" t="s">
        <v>1574</v>
      </c>
      <c r="H10" s="1020"/>
      <c r="I10" s="1020"/>
      <c r="J10" s="1020"/>
      <c r="K10" s="1020"/>
      <c r="L10" s="1020"/>
      <c r="M10" s="1020"/>
      <c r="N10" s="1021"/>
      <c r="O10" s="1213" t="s">
        <v>1575</v>
      </c>
      <c r="P10" s="1125"/>
    </row>
    <row r="11" spans="1:16" ht="23.1" customHeight="1">
      <c r="A11" s="1135"/>
      <c r="B11" s="1019"/>
      <c r="C11" s="1083" t="s">
        <v>1576</v>
      </c>
      <c r="D11" s="1020"/>
      <c r="E11" s="1121" t="s">
        <v>1577</v>
      </c>
      <c r="F11" s="1133"/>
      <c r="G11" s="1126" t="s">
        <v>528</v>
      </c>
      <c r="H11" s="1020"/>
      <c r="I11" s="1121" t="s">
        <v>1565</v>
      </c>
      <c r="J11" s="1133"/>
      <c r="K11" s="1126" t="s">
        <v>1567</v>
      </c>
      <c r="L11" s="1020"/>
      <c r="M11" s="1121" t="s">
        <v>1578</v>
      </c>
      <c r="N11" s="1133"/>
      <c r="O11" s="1083"/>
      <c r="P11" s="1126"/>
    </row>
    <row r="12" spans="1:16" ht="23.1" customHeight="1">
      <c r="A12" s="1135"/>
      <c r="B12" s="1021"/>
      <c r="C12" s="92" t="s">
        <v>1571</v>
      </c>
      <c r="D12" s="92" t="s">
        <v>1572</v>
      </c>
      <c r="E12" s="92" t="s">
        <v>1571</v>
      </c>
      <c r="F12" s="92" t="s">
        <v>1572</v>
      </c>
      <c r="G12" s="92" t="s">
        <v>1571</v>
      </c>
      <c r="H12" s="92" t="s">
        <v>1572</v>
      </c>
      <c r="I12" s="92" t="s">
        <v>1571</v>
      </c>
      <c r="J12" s="92" t="s">
        <v>1572</v>
      </c>
      <c r="K12" s="92" t="s">
        <v>1571</v>
      </c>
      <c r="L12" s="92" t="s">
        <v>1572</v>
      </c>
      <c r="M12" s="92" t="s">
        <v>1571</v>
      </c>
      <c r="N12" s="92" t="s">
        <v>1572</v>
      </c>
      <c r="O12" s="92" t="s">
        <v>1571</v>
      </c>
      <c r="P12" s="324" t="s">
        <v>1572</v>
      </c>
    </row>
    <row r="13" spans="1:16" ht="23.1" customHeight="1">
      <c r="A13" s="1135"/>
      <c r="B13" s="272" t="s">
        <v>717</v>
      </c>
      <c r="C13" s="43" t="s">
        <v>177</v>
      </c>
      <c r="D13" s="705" t="s">
        <v>177</v>
      </c>
      <c r="E13" s="705" t="s">
        <v>177</v>
      </c>
      <c r="F13" s="705" t="s">
        <v>177</v>
      </c>
      <c r="G13" s="714">
        <f t="shared" ref="G13:H17" si="1">IF(SUM(I13,K13,M13)=0,"",SUM(I13,K13,M13))</f>
        <v>18260</v>
      </c>
      <c r="H13" s="714">
        <f t="shared" si="1"/>
        <v>11753313</v>
      </c>
      <c r="I13" s="709">
        <v>17012</v>
      </c>
      <c r="J13" s="709">
        <v>10686427</v>
      </c>
      <c r="K13" s="709">
        <v>1103</v>
      </c>
      <c r="L13" s="709">
        <v>954530</v>
      </c>
      <c r="M13" s="709">
        <v>145</v>
      </c>
      <c r="N13" s="709">
        <v>112356</v>
      </c>
      <c r="O13" s="705" t="s">
        <v>177</v>
      </c>
      <c r="P13" s="705" t="s">
        <v>177</v>
      </c>
    </row>
    <row r="14" spans="1:16" ht="23.1" customHeight="1">
      <c r="A14" s="1135"/>
      <c r="B14" s="271" t="s">
        <v>166</v>
      </c>
      <c r="C14" s="45" t="s">
        <v>177</v>
      </c>
      <c r="D14" s="703" t="s">
        <v>177</v>
      </c>
      <c r="E14" s="703" t="s">
        <v>177</v>
      </c>
      <c r="F14" s="703" t="s">
        <v>177</v>
      </c>
      <c r="G14" s="714">
        <f t="shared" si="1"/>
        <v>18593</v>
      </c>
      <c r="H14" s="714">
        <f t="shared" si="1"/>
        <v>11976741</v>
      </c>
      <c r="I14" s="704">
        <v>17303</v>
      </c>
      <c r="J14" s="704">
        <v>10875761</v>
      </c>
      <c r="K14" s="704">
        <v>1149</v>
      </c>
      <c r="L14" s="704">
        <v>992414</v>
      </c>
      <c r="M14" s="704">
        <v>141</v>
      </c>
      <c r="N14" s="704">
        <v>108566</v>
      </c>
      <c r="O14" s="703" t="s">
        <v>177</v>
      </c>
      <c r="P14" s="703" t="s">
        <v>177</v>
      </c>
    </row>
    <row r="15" spans="1:16" ht="23.1" customHeight="1">
      <c r="A15" s="1135"/>
      <c r="B15" s="271" t="s">
        <v>211</v>
      </c>
      <c r="C15" s="45" t="s">
        <v>177</v>
      </c>
      <c r="D15" s="703" t="s">
        <v>177</v>
      </c>
      <c r="E15" s="703" t="s">
        <v>177</v>
      </c>
      <c r="F15" s="703" t="s">
        <v>177</v>
      </c>
      <c r="G15" s="714">
        <f t="shared" si="1"/>
        <v>18781</v>
      </c>
      <c r="H15" s="714">
        <f t="shared" si="1"/>
        <v>12118065</v>
      </c>
      <c r="I15" s="704">
        <v>17451</v>
      </c>
      <c r="J15" s="704">
        <v>10983864</v>
      </c>
      <c r="K15" s="704">
        <v>1176</v>
      </c>
      <c r="L15" s="704">
        <v>1015916</v>
      </c>
      <c r="M15" s="704">
        <v>154</v>
      </c>
      <c r="N15" s="704">
        <v>118285</v>
      </c>
      <c r="O15" s="703" t="s">
        <v>177</v>
      </c>
      <c r="P15" s="703" t="s">
        <v>177</v>
      </c>
    </row>
    <row r="16" spans="1:16" ht="23.1" customHeight="1">
      <c r="A16" s="1135"/>
      <c r="B16" s="271" t="s">
        <v>1884</v>
      </c>
      <c r="C16" s="45" t="s">
        <v>516</v>
      </c>
      <c r="D16" s="703" t="s">
        <v>516</v>
      </c>
      <c r="E16" s="703" t="s">
        <v>516</v>
      </c>
      <c r="F16" s="703" t="s">
        <v>516</v>
      </c>
      <c r="G16" s="714">
        <f t="shared" si="1"/>
        <v>19006</v>
      </c>
      <c r="H16" s="714">
        <f t="shared" si="1"/>
        <v>12303633</v>
      </c>
      <c r="I16" s="704">
        <v>17634</v>
      </c>
      <c r="J16" s="704">
        <v>11131432</v>
      </c>
      <c r="K16" s="704">
        <v>1218</v>
      </c>
      <c r="L16" s="704">
        <v>1052758</v>
      </c>
      <c r="M16" s="704">
        <v>154</v>
      </c>
      <c r="N16" s="704">
        <v>119443</v>
      </c>
      <c r="O16" s="703" t="s">
        <v>516</v>
      </c>
      <c r="P16" s="703" t="s">
        <v>516</v>
      </c>
    </row>
    <row r="17" spans="1:16" ht="23.1" customHeight="1" thickBot="1">
      <c r="A17" s="1135"/>
      <c r="B17" s="274" t="s">
        <v>1938</v>
      </c>
      <c r="C17" s="49" t="s">
        <v>177</v>
      </c>
      <c r="D17" s="706" t="s">
        <v>177</v>
      </c>
      <c r="E17" s="706" t="s">
        <v>177</v>
      </c>
      <c r="F17" s="706" t="s">
        <v>177</v>
      </c>
      <c r="G17" s="712">
        <f t="shared" si="1"/>
        <v>19091</v>
      </c>
      <c r="H17" s="712">
        <f t="shared" si="1"/>
        <v>12365459</v>
      </c>
      <c r="I17" s="710">
        <v>17700</v>
      </c>
      <c r="J17" s="710">
        <v>11179465</v>
      </c>
      <c r="K17" s="710">
        <v>1263</v>
      </c>
      <c r="L17" s="710">
        <v>1089617</v>
      </c>
      <c r="M17" s="710">
        <v>128</v>
      </c>
      <c r="N17" s="710">
        <v>96377</v>
      </c>
      <c r="O17" s="706" t="s">
        <v>177</v>
      </c>
      <c r="P17" s="706" t="s">
        <v>177</v>
      </c>
    </row>
    <row r="18" spans="1:16" ht="23.1" customHeight="1">
      <c r="A18" s="1135"/>
      <c r="O18" s="1033" t="s">
        <v>1579</v>
      </c>
      <c r="P18" s="1034"/>
    </row>
    <row r="19" spans="1:16" ht="18" customHeight="1">
      <c r="A19" s="1135"/>
      <c r="O19" s="46"/>
      <c r="P19" s="7"/>
    </row>
    <row r="20" spans="1:16" ht="23.1" customHeight="1" thickBot="1">
      <c r="A20" s="1135"/>
      <c r="B20" s="41" t="s">
        <v>1580</v>
      </c>
      <c r="C20" s="41"/>
      <c r="D20" s="41"/>
      <c r="E20" s="41"/>
      <c r="F20" s="41"/>
      <c r="G20" s="1105" t="s">
        <v>1351</v>
      </c>
      <c r="H20" s="1042"/>
    </row>
    <row r="21" spans="1:16" ht="23.1" customHeight="1">
      <c r="A21" s="1135"/>
      <c r="B21" s="400" t="s">
        <v>1171</v>
      </c>
      <c r="C21" s="1102" t="s">
        <v>528</v>
      </c>
      <c r="D21" s="1014"/>
      <c r="E21" s="1046" t="s">
        <v>1581</v>
      </c>
      <c r="F21" s="1016"/>
      <c r="G21" s="1102" t="s">
        <v>1582</v>
      </c>
      <c r="H21" s="1102"/>
    </row>
    <row r="22" spans="1:16" ht="23.1" customHeight="1">
      <c r="A22" s="1135"/>
      <c r="B22" s="272" t="s">
        <v>717</v>
      </c>
      <c r="C22" s="1271">
        <f>IF(E22+G22=0,"",E22+G22)</f>
        <v>15826</v>
      </c>
      <c r="D22" s="1411"/>
      <c r="E22" s="1089">
        <v>9669</v>
      </c>
      <c r="F22" s="1410"/>
      <c r="G22" s="1089">
        <v>6157</v>
      </c>
      <c r="H22" s="1410"/>
    </row>
    <row r="23" spans="1:16" ht="23.1" customHeight="1">
      <c r="A23" s="1135"/>
      <c r="B23" s="271" t="s">
        <v>166</v>
      </c>
      <c r="C23" s="1271">
        <f>IF(E23+G23=0,"",E23+G23)</f>
        <v>15487</v>
      </c>
      <c r="D23" s="1411"/>
      <c r="E23" s="1033">
        <v>9542</v>
      </c>
      <c r="F23" s="1134"/>
      <c r="G23" s="1033">
        <v>5945</v>
      </c>
      <c r="H23" s="1134"/>
    </row>
    <row r="24" spans="1:16" ht="23.1" customHeight="1">
      <c r="A24" s="1135"/>
      <c r="B24" s="271" t="s">
        <v>211</v>
      </c>
      <c r="C24" s="1271">
        <f>IF(E24+G24=0,"",E24+G24)</f>
        <v>15296</v>
      </c>
      <c r="D24" s="1411"/>
      <c r="E24" s="1033">
        <v>9488</v>
      </c>
      <c r="F24" s="1134"/>
      <c r="G24" s="1033">
        <v>5808</v>
      </c>
      <c r="H24" s="1134"/>
    </row>
    <row r="25" spans="1:16" ht="23.1" customHeight="1">
      <c r="A25" s="1135"/>
      <c r="B25" s="271" t="s">
        <v>1884</v>
      </c>
      <c r="C25" s="1271">
        <f>IF(E25+G25=0,"",E25+G25)</f>
        <v>15208</v>
      </c>
      <c r="D25" s="1411"/>
      <c r="E25" s="1033">
        <v>9556</v>
      </c>
      <c r="F25" s="1134"/>
      <c r="G25" s="1033">
        <v>5652</v>
      </c>
      <c r="H25" s="1134"/>
    </row>
    <row r="26" spans="1:16" ht="23.1" customHeight="1" thickBot="1">
      <c r="A26" s="1135"/>
      <c r="B26" s="274" t="s">
        <v>1938</v>
      </c>
      <c r="C26" s="1412">
        <f>IF(E26+G26=0,"",E26+G26)</f>
        <v>14899</v>
      </c>
      <c r="D26" s="1389"/>
      <c r="E26" s="1105">
        <v>9489</v>
      </c>
      <c r="F26" s="1043"/>
      <c r="G26" s="1105">
        <v>5410</v>
      </c>
      <c r="H26" s="1043"/>
    </row>
    <row r="27" spans="1:16" ht="23.1" customHeight="1">
      <c r="A27" s="1135"/>
      <c r="G27" s="1033" t="s">
        <v>1579</v>
      </c>
      <c r="H27" s="1034"/>
    </row>
    <row r="28" spans="1:16">
      <c r="A28" s="369"/>
    </row>
  </sheetData>
  <sheetProtection sheet="1" objects="1" scenarios="1"/>
  <mergeCells count="42">
    <mergeCell ref="G27:H27"/>
    <mergeCell ref="A1:A27"/>
    <mergeCell ref="O1:P1"/>
    <mergeCell ref="B2:B4"/>
    <mergeCell ref="C2:P2"/>
    <mergeCell ref="C3:D3"/>
    <mergeCell ref="E3:F3"/>
    <mergeCell ref="G3:H3"/>
    <mergeCell ref="I3:J3"/>
    <mergeCell ref="K3:L3"/>
    <mergeCell ref="M3:N3"/>
    <mergeCell ref="O3:P3"/>
    <mergeCell ref="B10:B12"/>
    <mergeCell ref="C10:F10"/>
    <mergeCell ref="G10:N10"/>
    <mergeCell ref="O10:P11"/>
    <mergeCell ref="M11:N11"/>
    <mergeCell ref="O18:P18"/>
    <mergeCell ref="G20:H20"/>
    <mergeCell ref="C21:D21"/>
    <mergeCell ref="E21:F21"/>
    <mergeCell ref="G21:H21"/>
    <mergeCell ref="E11:F11"/>
    <mergeCell ref="G11:H11"/>
    <mergeCell ref="I11:J11"/>
    <mergeCell ref="K11:L11"/>
    <mergeCell ref="C11:D11"/>
    <mergeCell ref="C23:D23"/>
    <mergeCell ref="C24:D24"/>
    <mergeCell ref="C25:D25"/>
    <mergeCell ref="C26:D26"/>
    <mergeCell ref="E22:F22"/>
    <mergeCell ref="E23:F23"/>
    <mergeCell ref="E24:F24"/>
    <mergeCell ref="E25:F25"/>
    <mergeCell ref="E26:F26"/>
    <mergeCell ref="C22:D22"/>
    <mergeCell ref="G23:H23"/>
    <mergeCell ref="G24:H24"/>
    <mergeCell ref="G25:H25"/>
    <mergeCell ref="G26:H26"/>
    <mergeCell ref="G22:H22"/>
  </mergeCells>
  <phoneticPr fontId="3"/>
  <pageMargins left="0.39370078740157483" right="0.39370078740157483" top="1.0629921259842521" bottom="0.39370078740157483" header="0.9055118110236221" footer="0.51181102362204722"/>
  <pageSetup paperSize="9" scale="86" firstPageNumber="62" orientation="landscape" r:id="rId1"/>
  <headerFooter alignWithMargins="0">
    <oddHeader>&amp;C&amp;"ＭＳ 明朝,標準"&amp;20社 会 保 障</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N36"/>
  <sheetViews>
    <sheetView zoomScaleNormal="100" workbookViewId="0">
      <selection sqref="A1:P27"/>
    </sheetView>
  </sheetViews>
  <sheetFormatPr defaultRowHeight="13.5"/>
  <cols>
    <col min="1" max="1" width="6.625" style="36" customWidth="1"/>
    <col min="2" max="2" width="14.5" style="36" customWidth="1"/>
    <col min="3" max="12" width="13.125" style="36" customWidth="1"/>
    <col min="13" max="13" width="13.125" style="571" customWidth="1"/>
    <col min="14" max="14" width="13.125" style="36" customWidth="1"/>
    <col min="15" max="16384" width="9" style="36"/>
  </cols>
  <sheetData>
    <row r="1" spans="1:10" ht="18" customHeight="1" thickBot="1">
      <c r="A1" s="1135">
        <v>60</v>
      </c>
      <c r="B1" s="41" t="s">
        <v>1583</v>
      </c>
      <c r="C1" s="41"/>
      <c r="D1" s="41"/>
      <c r="E1" s="41"/>
      <c r="F1" s="41"/>
      <c r="G1" s="41"/>
      <c r="H1" s="41"/>
      <c r="I1" s="1105" t="s">
        <v>1563</v>
      </c>
      <c r="J1" s="1042"/>
    </row>
    <row r="2" spans="1:10" ht="20.100000000000001" customHeight="1">
      <c r="A2" s="1135"/>
      <c r="B2" s="1124" t="s">
        <v>1171</v>
      </c>
      <c r="C2" s="1046" t="s">
        <v>1584</v>
      </c>
      <c r="D2" s="1014"/>
      <c r="E2" s="1046" t="s">
        <v>1585</v>
      </c>
      <c r="F2" s="1014"/>
      <c r="G2" s="1014"/>
      <c r="H2" s="1016"/>
      <c r="I2" s="1102" t="s">
        <v>1586</v>
      </c>
      <c r="J2" s="1014"/>
    </row>
    <row r="3" spans="1:10" ht="36" customHeight="1">
      <c r="A3" s="1135"/>
      <c r="B3" s="1021"/>
      <c r="C3" s="92" t="s">
        <v>340</v>
      </c>
      <c r="D3" s="92" t="s">
        <v>1587</v>
      </c>
      <c r="E3" s="92" t="s">
        <v>870</v>
      </c>
      <c r="F3" s="314" t="s">
        <v>1588</v>
      </c>
      <c r="G3" s="314" t="s">
        <v>1589</v>
      </c>
      <c r="H3" s="314" t="s">
        <v>1590</v>
      </c>
      <c r="I3" s="92" t="s">
        <v>1591</v>
      </c>
      <c r="J3" s="324" t="s">
        <v>1592</v>
      </c>
    </row>
    <row r="4" spans="1:10" ht="20.100000000000001" customHeight="1">
      <c r="A4" s="1135"/>
      <c r="B4" s="1355" t="s">
        <v>1955</v>
      </c>
      <c r="C4" s="43">
        <v>10213</v>
      </c>
      <c r="D4" s="705">
        <v>16584</v>
      </c>
      <c r="E4" s="715">
        <f>IF(SUM(F4:H4)=0,"",SUM(F4:H4))</f>
        <v>7080100</v>
      </c>
      <c r="F4" s="705">
        <v>5194632</v>
      </c>
      <c r="G4" s="705">
        <v>1608550</v>
      </c>
      <c r="H4" s="705">
        <v>276918</v>
      </c>
      <c r="I4" s="705">
        <v>1477143</v>
      </c>
      <c r="J4" s="705">
        <v>1372898</v>
      </c>
    </row>
    <row r="5" spans="1:10" ht="20.100000000000001" customHeight="1">
      <c r="A5" s="1135"/>
      <c r="B5" s="1355"/>
      <c r="C5" s="45" t="s">
        <v>177</v>
      </c>
      <c r="D5" s="703">
        <v>8782</v>
      </c>
      <c r="E5" s="715" t="str">
        <f>IF(SUM(F5:H5)=0,IF(E4="","","-"),SUM(F5:H5))</f>
        <v>-</v>
      </c>
      <c r="F5" s="703" t="s">
        <v>177</v>
      </c>
      <c r="G5" s="703" t="s">
        <v>177</v>
      </c>
      <c r="H5" s="703" t="s">
        <v>177</v>
      </c>
      <c r="I5" s="703">
        <v>616050</v>
      </c>
      <c r="J5" s="703">
        <v>611283</v>
      </c>
    </row>
    <row r="6" spans="1:10" ht="20.100000000000001" customHeight="1">
      <c r="A6" s="1135"/>
      <c r="B6" s="1355" t="s">
        <v>1110</v>
      </c>
      <c r="C6" s="45">
        <v>9971</v>
      </c>
      <c r="D6" s="703">
        <v>15926</v>
      </c>
      <c r="E6" s="715">
        <f>IF(SUM(F6:H6)=0,"",SUM(F6:H6))</f>
        <v>6476773</v>
      </c>
      <c r="F6" s="703">
        <v>4750182</v>
      </c>
      <c r="G6" s="703">
        <v>1485855</v>
      </c>
      <c r="H6" s="703">
        <v>240736</v>
      </c>
      <c r="I6" s="703">
        <v>1508876</v>
      </c>
      <c r="J6" s="703">
        <v>1397053</v>
      </c>
    </row>
    <row r="7" spans="1:10" ht="20.100000000000001" customHeight="1">
      <c r="A7" s="1135"/>
      <c r="B7" s="1355"/>
      <c r="C7" s="45" t="s">
        <v>177</v>
      </c>
      <c r="D7" s="703">
        <v>9172</v>
      </c>
      <c r="E7" s="715" t="str">
        <f>IF(SUM(F7:H7)=0,IF(E6="","","-"),SUM(F7:H7))</f>
        <v>-</v>
      </c>
      <c r="F7" s="703" t="s">
        <v>177</v>
      </c>
      <c r="G7" s="703" t="s">
        <v>177</v>
      </c>
      <c r="H7" s="703" t="s">
        <v>177</v>
      </c>
      <c r="I7" s="703">
        <v>634734</v>
      </c>
      <c r="J7" s="703">
        <v>631929</v>
      </c>
    </row>
    <row r="8" spans="1:10" ht="20.100000000000001" customHeight="1">
      <c r="A8" s="1135"/>
      <c r="B8" s="1355" t="s">
        <v>1593</v>
      </c>
      <c r="C8" s="45">
        <v>9764</v>
      </c>
      <c r="D8" s="703">
        <v>15294</v>
      </c>
      <c r="E8" s="715">
        <f>IF(SUM(F8:H8)=0,"",SUM(F8:H8))</f>
        <v>6671977</v>
      </c>
      <c r="F8" s="703">
        <v>4907405</v>
      </c>
      <c r="G8" s="703">
        <v>1543748</v>
      </c>
      <c r="H8" s="703">
        <v>220824</v>
      </c>
      <c r="I8" s="703">
        <v>1495733</v>
      </c>
      <c r="J8" s="703">
        <v>1383750</v>
      </c>
    </row>
    <row r="9" spans="1:10" ht="20.100000000000001" customHeight="1">
      <c r="A9" s="1135"/>
      <c r="B9" s="1355"/>
      <c r="C9" s="45" t="s">
        <v>177</v>
      </c>
      <c r="D9" s="703">
        <v>9273</v>
      </c>
      <c r="E9" s="715" t="str">
        <f>IF(SUM(F9:H9)=0,IF(E8="","","-"),SUM(F9:H9))</f>
        <v>-</v>
      </c>
      <c r="F9" s="703" t="s">
        <v>177</v>
      </c>
      <c r="G9" s="703" t="s">
        <v>177</v>
      </c>
      <c r="H9" s="703" t="s">
        <v>177</v>
      </c>
      <c r="I9" s="703">
        <v>669906</v>
      </c>
      <c r="J9" s="703">
        <v>666583</v>
      </c>
    </row>
    <row r="10" spans="1:10" ht="20.100000000000001" customHeight="1">
      <c r="A10" s="1135"/>
      <c r="B10" s="1355" t="s">
        <v>1890</v>
      </c>
      <c r="C10" s="45">
        <v>9732</v>
      </c>
      <c r="D10" s="703">
        <v>15094</v>
      </c>
      <c r="E10" s="715">
        <f>IF(SUM(F10:H10)=0,"",SUM(F10:H10))</f>
        <v>6576461</v>
      </c>
      <c r="F10" s="703">
        <v>4837083</v>
      </c>
      <c r="G10" s="703">
        <v>1523829</v>
      </c>
      <c r="H10" s="703">
        <v>215549</v>
      </c>
      <c r="I10" s="703">
        <v>1474094</v>
      </c>
      <c r="J10" s="703">
        <v>1374137</v>
      </c>
    </row>
    <row r="11" spans="1:10" ht="20.100000000000001" customHeight="1">
      <c r="A11" s="1135"/>
      <c r="B11" s="1355"/>
      <c r="C11" s="45" t="s">
        <v>516</v>
      </c>
      <c r="D11" s="703">
        <v>9365</v>
      </c>
      <c r="E11" s="715" t="str">
        <f>IF(SUM(F11:H11)=0,IF(E10="","","-"),SUM(F11:H11))</f>
        <v>-</v>
      </c>
      <c r="F11" s="703" t="s">
        <v>516</v>
      </c>
      <c r="G11" s="703" t="s">
        <v>516</v>
      </c>
      <c r="H11" s="703" t="s">
        <v>516</v>
      </c>
      <c r="I11" s="703">
        <v>730123</v>
      </c>
      <c r="J11" s="703">
        <v>726034</v>
      </c>
    </row>
    <row r="12" spans="1:10" ht="20.100000000000001" customHeight="1">
      <c r="A12" s="1135"/>
      <c r="B12" s="1355" t="s">
        <v>1956</v>
      </c>
      <c r="C12" s="45">
        <v>9467</v>
      </c>
      <c r="D12" s="703">
        <v>14404</v>
      </c>
      <c r="E12" s="715">
        <f>IF(SUM(F12:H12)=0,"",SUM(F12:H12))</f>
        <v>6567789</v>
      </c>
      <c r="F12" s="703">
        <v>4843669</v>
      </c>
      <c r="G12" s="703">
        <v>1485960</v>
      </c>
      <c r="H12" s="703">
        <v>238160</v>
      </c>
      <c r="I12" s="703">
        <v>1448385</v>
      </c>
      <c r="J12" s="703">
        <v>1363103</v>
      </c>
    </row>
    <row r="13" spans="1:10" ht="20.100000000000001" customHeight="1" thickBot="1">
      <c r="A13" s="1135"/>
      <c r="B13" s="1387"/>
      <c r="C13" s="703" t="s">
        <v>2043</v>
      </c>
      <c r="D13" s="703">
        <v>9584</v>
      </c>
      <c r="E13" s="715" t="str">
        <f>IF(SUM(F13:H13)=0,IF(E12="","","-"),SUM(F13:H13))</f>
        <v>-</v>
      </c>
      <c r="F13" s="703" t="s">
        <v>177</v>
      </c>
      <c r="G13" s="703" t="s">
        <v>177</v>
      </c>
      <c r="H13" s="703" t="s">
        <v>177</v>
      </c>
      <c r="I13" s="703">
        <v>733686</v>
      </c>
      <c r="J13" s="703">
        <v>731194</v>
      </c>
    </row>
    <row r="14" spans="1:10" ht="18" customHeight="1">
      <c r="A14" s="1135"/>
      <c r="B14" s="1414" t="s">
        <v>1594</v>
      </c>
      <c r="C14" s="1415"/>
      <c r="D14" s="1415"/>
      <c r="E14" s="1415"/>
      <c r="F14" s="1415"/>
      <c r="G14" s="1415"/>
      <c r="H14" s="1415"/>
      <c r="I14" s="1416" t="s">
        <v>1579</v>
      </c>
      <c r="J14" s="1417"/>
    </row>
    <row r="15" spans="1:10" ht="20.100000000000001" customHeight="1">
      <c r="A15" s="1135"/>
      <c r="B15" s="469"/>
      <c r="C15" s="470"/>
      <c r="D15" s="470"/>
      <c r="E15" s="470"/>
      <c r="F15" s="470"/>
      <c r="G15" s="470"/>
      <c r="H15" s="470"/>
      <c r="I15" s="471"/>
      <c r="J15" s="472"/>
    </row>
    <row r="16" spans="1:10" ht="18" customHeight="1" thickBot="1">
      <c r="A16" s="1135"/>
      <c r="B16" s="151" t="s">
        <v>1595</v>
      </c>
      <c r="C16" s="41"/>
      <c r="D16" s="41"/>
      <c r="E16" s="41"/>
      <c r="F16" s="41"/>
      <c r="G16" s="1105" t="s">
        <v>1563</v>
      </c>
      <c r="H16" s="1042"/>
    </row>
    <row r="17" spans="1:14" ht="20.100000000000001" customHeight="1">
      <c r="A17" s="1135"/>
      <c r="B17" s="1124" t="s">
        <v>1171</v>
      </c>
      <c r="C17" s="1046" t="s">
        <v>1596</v>
      </c>
      <c r="D17" s="1014"/>
      <c r="E17" s="1014"/>
      <c r="F17" s="1046" t="s">
        <v>1597</v>
      </c>
      <c r="G17" s="1014"/>
      <c r="H17" s="1014"/>
    </row>
    <row r="18" spans="1:14" ht="20.100000000000001" customHeight="1">
      <c r="A18" s="1135"/>
      <c r="B18" s="1021"/>
      <c r="C18" s="92" t="s">
        <v>870</v>
      </c>
      <c r="D18" s="92" t="s">
        <v>1598</v>
      </c>
      <c r="E18" s="92" t="s">
        <v>174</v>
      </c>
      <c r="F18" s="92" t="s">
        <v>870</v>
      </c>
      <c r="G18" s="92" t="s">
        <v>1599</v>
      </c>
      <c r="H18" s="324" t="s">
        <v>174</v>
      </c>
    </row>
    <row r="19" spans="1:14" ht="20.100000000000001" customHeight="1">
      <c r="A19" s="1135"/>
      <c r="B19" s="272" t="s">
        <v>717</v>
      </c>
      <c r="C19" s="716">
        <f>IF(SUM(D19:E19)=0,"",SUM(D19:E19))</f>
        <v>9783539</v>
      </c>
      <c r="D19" s="709">
        <v>1477331</v>
      </c>
      <c r="E19" s="709">
        <v>8306208</v>
      </c>
      <c r="F19" s="714">
        <f>IF(SUM(G19:H19)=0,"",SUM(G19:H19))</f>
        <v>9755833</v>
      </c>
      <c r="G19" s="705">
        <v>5999695</v>
      </c>
      <c r="H19" s="705">
        <v>3756138</v>
      </c>
    </row>
    <row r="20" spans="1:14" ht="20.100000000000001" customHeight="1">
      <c r="A20" s="1135"/>
      <c r="B20" s="271" t="s">
        <v>166</v>
      </c>
      <c r="C20" s="716">
        <f>IF(SUM(D20:E20)=0,"",SUM(D20:E20))</f>
        <v>8322009</v>
      </c>
      <c r="D20" s="704">
        <v>1488024</v>
      </c>
      <c r="E20" s="704">
        <v>6833985</v>
      </c>
      <c r="F20" s="714">
        <f>IF(SUM(G20:H20)=0,"",SUM(G20:H20))</f>
        <v>8182326</v>
      </c>
      <c r="G20" s="703">
        <v>5677542</v>
      </c>
      <c r="H20" s="703">
        <v>2504784</v>
      </c>
    </row>
    <row r="21" spans="1:14" ht="20.100000000000001" customHeight="1">
      <c r="A21" s="1135"/>
      <c r="B21" s="271" t="s">
        <v>211</v>
      </c>
      <c r="C21" s="716">
        <f>IF(SUM(D21:E21)=0,"",SUM(D21:E21))</f>
        <v>8275371</v>
      </c>
      <c r="D21" s="704">
        <v>1477735</v>
      </c>
      <c r="E21" s="704">
        <v>6797636</v>
      </c>
      <c r="F21" s="714">
        <f>IF(SUM(G21:H21)=0,"",SUM(G21:H21))</f>
        <v>8200847</v>
      </c>
      <c r="G21" s="703">
        <v>5680374</v>
      </c>
      <c r="H21" s="703">
        <v>2520473</v>
      </c>
    </row>
    <row r="22" spans="1:14" ht="20.100000000000001" customHeight="1">
      <c r="A22" s="1135"/>
      <c r="B22" s="271" t="s">
        <v>1884</v>
      </c>
      <c r="C22" s="716">
        <f>IF(SUM(D22:E22)=0,"",SUM(D22:E22))</f>
        <v>8218759</v>
      </c>
      <c r="D22" s="704">
        <v>1469113</v>
      </c>
      <c r="E22" s="704">
        <v>6749646</v>
      </c>
      <c r="F22" s="714">
        <f>IF(SUM(G22:H22)=0,"",SUM(G22:H22))</f>
        <v>8130275</v>
      </c>
      <c r="G22" s="703">
        <v>5695415</v>
      </c>
      <c r="H22" s="703">
        <v>2434860</v>
      </c>
    </row>
    <row r="23" spans="1:14" ht="20.100000000000001" customHeight="1" thickBot="1">
      <c r="A23" s="1135"/>
      <c r="B23" s="274" t="s">
        <v>1938</v>
      </c>
      <c r="C23" s="712">
        <f>IF(SUM(D23:E23)=0,"",SUM(D23:E23))</f>
        <v>8174699</v>
      </c>
      <c r="D23" s="710">
        <v>1466407</v>
      </c>
      <c r="E23" s="710">
        <v>6708292</v>
      </c>
      <c r="F23" s="712">
        <f>IF(SUM(G23:H23)=0,"",SUM(G23:H23))</f>
        <v>8109183</v>
      </c>
      <c r="G23" s="706">
        <v>5612077</v>
      </c>
      <c r="H23" s="706">
        <v>2497106</v>
      </c>
    </row>
    <row r="24" spans="1:14" ht="18" customHeight="1">
      <c r="A24" s="1135"/>
      <c r="D24" s="69"/>
      <c r="E24" s="69"/>
      <c r="F24" s="69"/>
      <c r="G24" s="1106" t="s">
        <v>1579</v>
      </c>
      <c r="H24" s="1183"/>
    </row>
    <row r="25" spans="1:14" ht="20.100000000000001" customHeight="1">
      <c r="A25" s="1135"/>
      <c r="D25" s="40"/>
      <c r="E25" s="40"/>
      <c r="F25" s="40"/>
      <c r="G25" s="46"/>
      <c r="H25" s="7"/>
    </row>
    <row r="26" spans="1:14" ht="18" customHeight="1" thickBot="1">
      <c r="A26" s="1135"/>
      <c r="B26" s="151" t="s">
        <v>1600</v>
      </c>
      <c r="C26" s="41"/>
      <c r="D26" s="41"/>
      <c r="E26" s="41"/>
      <c r="F26" s="41"/>
      <c r="G26" s="41"/>
      <c r="H26" s="41"/>
      <c r="I26" s="41"/>
      <c r="J26" s="41"/>
      <c r="K26" s="41"/>
      <c r="L26" s="41"/>
      <c r="M26" s="570"/>
      <c r="N26" s="50" t="s">
        <v>1563</v>
      </c>
    </row>
    <row r="27" spans="1:14" ht="20.100000000000001" customHeight="1">
      <c r="A27" s="1135"/>
      <c r="B27" s="1124" t="s">
        <v>1171</v>
      </c>
      <c r="C27" s="1046" t="s">
        <v>1601</v>
      </c>
      <c r="D27" s="1014"/>
      <c r="E27" s="1014"/>
      <c r="F27" s="1014"/>
      <c r="G27" s="1014"/>
      <c r="H27" s="1014"/>
      <c r="I27" s="1046" t="s">
        <v>1602</v>
      </c>
      <c r="J27" s="1054"/>
      <c r="K27" s="1054"/>
      <c r="L27" s="1054"/>
      <c r="M27" s="1054"/>
      <c r="N27" s="1173" t="s">
        <v>1907</v>
      </c>
    </row>
    <row r="28" spans="1:14" ht="39.950000000000003" customHeight="1">
      <c r="A28" s="1135"/>
      <c r="B28" s="1021"/>
      <c r="C28" s="92" t="s">
        <v>870</v>
      </c>
      <c r="D28" s="92" t="s">
        <v>1603</v>
      </c>
      <c r="E28" s="92" t="s">
        <v>1604</v>
      </c>
      <c r="F28" s="92" t="s">
        <v>1605</v>
      </c>
      <c r="G28" s="92" t="s">
        <v>1606</v>
      </c>
      <c r="H28" s="92" t="s">
        <v>1607</v>
      </c>
      <c r="I28" s="224" t="s">
        <v>870</v>
      </c>
      <c r="J28" s="224" t="s">
        <v>1608</v>
      </c>
      <c r="K28" s="473" t="s">
        <v>1609</v>
      </c>
      <c r="L28" s="224" t="s">
        <v>1610</v>
      </c>
      <c r="M28" s="315" t="s">
        <v>1611</v>
      </c>
      <c r="N28" s="1413"/>
    </row>
    <row r="29" spans="1:14" ht="20.100000000000001" customHeight="1">
      <c r="A29" s="1135"/>
      <c r="B29" s="272" t="s">
        <v>717</v>
      </c>
      <c r="C29" s="1003">
        <f>IF(SUM(D29:H29)=0,"",SUM(D29:H29))</f>
        <v>7080100</v>
      </c>
      <c r="D29" s="709">
        <v>2619019</v>
      </c>
      <c r="E29" s="709">
        <v>2628297</v>
      </c>
      <c r="F29" s="709">
        <v>531259</v>
      </c>
      <c r="G29" s="709">
        <v>1097464</v>
      </c>
      <c r="H29" s="709">
        <v>204061</v>
      </c>
      <c r="I29" s="714">
        <f>IF(SUM(J29:M29)=0,"",SUM(J29:M29))</f>
        <v>795933</v>
      </c>
      <c r="J29" s="709">
        <v>749422</v>
      </c>
      <c r="K29" s="709">
        <v>32804</v>
      </c>
      <c r="L29" s="705">
        <v>3480</v>
      </c>
      <c r="M29" s="705">
        <v>10227</v>
      </c>
      <c r="N29" s="705"/>
    </row>
    <row r="30" spans="1:14" ht="20.100000000000001" customHeight="1">
      <c r="A30" s="1135"/>
      <c r="B30" s="271" t="s">
        <v>166</v>
      </c>
      <c r="C30" s="1003">
        <f>IF(SUM(D30:H30)=0,"",SUM(D30:H30))</f>
        <v>6427892</v>
      </c>
      <c r="D30" s="704">
        <v>2212904</v>
      </c>
      <c r="E30" s="704">
        <v>2501658</v>
      </c>
      <c r="F30" s="704">
        <v>521824</v>
      </c>
      <c r="G30" s="704">
        <v>1007174</v>
      </c>
      <c r="H30" s="704">
        <v>184332</v>
      </c>
      <c r="I30" s="714">
        <f>IF(SUM(J30:M30)=0,"",SUM(J30:M30))</f>
        <v>757173</v>
      </c>
      <c r="J30" s="704">
        <v>715796</v>
      </c>
      <c r="K30" s="704">
        <v>26880</v>
      </c>
      <c r="L30" s="703">
        <v>4530</v>
      </c>
      <c r="M30" s="703">
        <v>9967</v>
      </c>
      <c r="N30" s="703"/>
    </row>
    <row r="31" spans="1:14" ht="20.100000000000001" customHeight="1">
      <c r="A31" s="1135"/>
      <c r="B31" s="271" t="s">
        <v>211</v>
      </c>
      <c r="C31" s="1003">
        <f>IF(SUM(D31:H31)=0,"",SUM(D31:H31))</f>
        <v>6671977</v>
      </c>
      <c r="D31" s="704">
        <v>2457102</v>
      </c>
      <c r="E31" s="704">
        <v>2538304</v>
      </c>
      <c r="F31" s="704">
        <v>497182</v>
      </c>
      <c r="G31" s="704">
        <v>1014591</v>
      </c>
      <c r="H31" s="704">
        <v>164798</v>
      </c>
      <c r="I31" s="714">
        <v>769018</v>
      </c>
      <c r="J31" s="704">
        <v>727908</v>
      </c>
      <c r="K31" s="704">
        <v>26005</v>
      </c>
      <c r="L31" s="703">
        <v>4700</v>
      </c>
      <c r="M31" s="703">
        <v>10406</v>
      </c>
      <c r="N31" s="703"/>
    </row>
    <row r="32" spans="1:14" ht="20.100000000000001" customHeight="1">
      <c r="A32" s="1135"/>
      <c r="B32" s="271" t="s">
        <v>1884</v>
      </c>
      <c r="C32" s="1003">
        <v>6576461</v>
      </c>
      <c r="D32" s="704">
        <v>2502590</v>
      </c>
      <c r="E32" s="704">
        <v>2424133</v>
      </c>
      <c r="F32" s="704">
        <v>473528</v>
      </c>
      <c r="G32" s="704">
        <v>1016103</v>
      </c>
      <c r="H32" s="704">
        <v>160106</v>
      </c>
      <c r="I32" s="714">
        <f>IF(SUM(J32:M32)=0,"",SUM(J32:M32))</f>
        <v>829382</v>
      </c>
      <c r="J32" s="704">
        <v>790936</v>
      </c>
      <c r="K32" s="704">
        <v>23017</v>
      </c>
      <c r="L32" s="703">
        <v>5000</v>
      </c>
      <c r="M32" s="703">
        <v>10429</v>
      </c>
      <c r="N32" s="703">
        <v>29</v>
      </c>
    </row>
    <row r="33" spans="1:14" ht="20.100000000000001" customHeight="1" thickBot="1">
      <c r="A33" s="1135"/>
      <c r="B33" s="274" t="s">
        <v>1938</v>
      </c>
      <c r="C33" s="1004">
        <v>6567789</v>
      </c>
      <c r="D33" s="710">
        <v>2421922</v>
      </c>
      <c r="E33" s="710">
        <v>2322474</v>
      </c>
      <c r="F33" s="710">
        <v>169576</v>
      </c>
      <c r="G33" s="710">
        <v>1010919</v>
      </c>
      <c r="H33" s="710">
        <v>152863</v>
      </c>
      <c r="I33" s="712">
        <f>IF(SUM(J33:M33)=0,"",SUM(J33:M33))</f>
        <v>768033</v>
      </c>
      <c r="J33" s="710">
        <v>730948</v>
      </c>
      <c r="K33" s="710">
        <v>20541</v>
      </c>
      <c r="L33" s="706">
        <v>5450</v>
      </c>
      <c r="M33" s="706">
        <v>11094</v>
      </c>
      <c r="N33" s="706">
        <v>658</v>
      </c>
    </row>
    <row r="34" spans="1:14" ht="18" customHeight="1">
      <c r="A34" s="1135"/>
      <c r="K34" s="69"/>
      <c r="L34" s="1106" t="s">
        <v>1579</v>
      </c>
      <c r="M34" s="1106"/>
      <c r="N34" s="1183"/>
    </row>
    <row r="36" spans="1:14">
      <c r="H36" s="36" t="s">
        <v>1612</v>
      </c>
    </row>
  </sheetData>
  <sheetProtection sheet="1" objects="1" scenarios="1"/>
  <mergeCells count="23">
    <mergeCell ref="A1:A34"/>
    <mergeCell ref="I1:J1"/>
    <mergeCell ref="B2:B3"/>
    <mergeCell ref="C2:D2"/>
    <mergeCell ref="E2:H2"/>
    <mergeCell ref="I2:J2"/>
    <mergeCell ref="B4:B5"/>
    <mergeCell ref="B6:B7"/>
    <mergeCell ref="B8:B9"/>
    <mergeCell ref="B10:B11"/>
    <mergeCell ref="B12:B13"/>
    <mergeCell ref="B14:H14"/>
    <mergeCell ref="I14:J14"/>
    <mergeCell ref="G16:H16"/>
    <mergeCell ref="B17:B18"/>
    <mergeCell ref="C17:E17"/>
    <mergeCell ref="L34:N34"/>
    <mergeCell ref="F17:H17"/>
    <mergeCell ref="G24:H24"/>
    <mergeCell ref="B27:B28"/>
    <mergeCell ref="C27:H27"/>
    <mergeCell ref="I27:M27"/>
    <mergeCell ref="N27:N28"/>
  </mergeCells>
  <phoneticPr fontId="3"/>
  <pageMargins left="0.39370078740157483" right="0.39370078740157483" top="0.78740157480314965" bottom="0.19685039370078741" header="0.51181102362204722" footer="0.51181102362204722"/>
  <pageSetup paperSize="9" scale="79" firstPageNumber="63"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R27"/>
  <sheetViews>
    <sheetView zoomScaleNormal="100" workbookViewId="0">
      <selection sqref="A1:P27"/>
    </sheetView>
  </sheetViews>
  <sheetFormatPr defaultRowHeight="13.5"/>
  <cols>
    <col min="1" max="1" width="4" style="36" customWidth="1"/>
    <col min="2" max="2" width="1.875" style="36" customWidth="1"/>
    <col min="3" max="3" width="12.75" style="36" customWidth="1"/>
    <col min="4" max="18" width="9.625" style="36" customWidth="1"/>
    <col min="19" max="16384" width="9" style="36"/>
  </cols>
  <sheetData>
    <row r="1" spans="1:18" ht="23.1" customHeight="1" thickBot="1">
      <c r="A1" s="1135">
        <v>61</v>
      </c>
      <c r="B1" s="369"/>
      <c r="C1" s="41" t="s">
        <v>1613</v>
      </c>
      <c r="D1" s="41"/>
      <c r="E1" s="41"/>
      <c r="F1" s="41"/>
      <c r="G1" s="41"/>
      <c r="H1" s="41"/>
      <c r="I1" s="41"/>
      <c r="J1" s="41"/>
      <c r="K1" s="41"/>
      <c r="L1" s="41"/>
      <c r="M1" s="41"/>
      <c r="N1" s="41"/>
      <c r="O1" s="41"/>
      <c r="P1" s="41"/>
      <c r="Q1" s="1105" t="s">
        <v>1351</v>
      </c>
      <c r="R1" s="1042"/>
    </row>
    <row r="2" spans="1:18" ht="23.1" customHeight="1">
      <c r="A2" s="1135"/>
      <c r="B2" s="369"/>
      <c r="C2" s="1124" t="s">
        <v>1171</v>
      </c>
      <c r="D2" s="1046" t="s">
        <v>1614</v>
      </c>
      <c r="E2" s="1014"/>
      <c r="F2" s="1014"/>
      <c r="G2" s="1014"/>
      <c r="H2" s="1014"/>
      <c r="I2" s="1014"/>
      <c r="J2" s="1114" t="s">
        <v>1615</v>
      </c>
      <c r="K2" s="1418"/>
      <c r="L2" s="1257" t="s">
        <v>1616</v>
      </c>
      <c r="M2" s="1076"/>
      <c r="N2" s="1076"/>
      <c r="O2" s="1257" t="s">
        <v>1617</v>
      </c>
      <c r="P2" s="1076"/>
      <c r="Q2" s="1077"/>
      <c r="R2" s="1227" t="s">
        <v>1618</v>
      </c>
    </row>
    <row r="3" spans="1:18" ht="23.1" customHeight="1">
      <c r="A3" s="1135"/>
      <c r="B3" s="369"/>
      <c r="C3" s="1019"/>
      <c r="D3" s="1121" t="s">
        <v>1619</v>
      </c>
      <c r="E3" s="1132"/>
      <c r="F3" s="1132"/>
      <c r="G3" s="1121" t="s">
        <v>1620</v>
      </c>
      <c r="H3" s="1132"/>
      <c r="I3" s="1133"/>
      <c r="J3" s="572" t="s">
        <v>1908</v>
      </c>
      <c r="K3" s="572" t="s">
        <v>1909</v>
      </c>
      <c r="L3" s="1032"/>
      <c r="M3" s="1020"/>
      <c r="N3" s="1020"/>
      <c r="O3" s="1032"/>
      <c r="P3" s="1020"/>
      <c r="Q3" s="1021"/>
      <c r="R3" s="1422"/>
    </row>
    <row r="4" spans="1:18" ht="23.1" customHeight="1">
      <c r="A4" s="1135"/>
      <c r="B4" s="369"/>
      <c r="C4" s="1021"/>
      <c r="D4" s="92" t="s">
        <v>158</v>
      </c>
      <c r="E4" s="92" t="s">
        <v>218</v>
      </c>
      <c r="F4" s="92" t="s">
        <v>219</v>
      </c>
      <c r="G4" s="92" t="s">
        <v>158</v>
      </c>
      <c r="H4" s="92" t="s">
        <v>218</v>
      </c>
      <c r="I4" s="92" t="s">
        <v>219</v>
      </c>
      <c r="J4" s="574" t="s">
        <v>158</v>
      </c>
      <c r="K4" s="574" t="s">
        <v>158</v>
      </c>
      <c r="L4" s="92" t="s">
        <v>158</v>
      </c>
      <c r="M4" s="92" t="s">
        <v>218</v>
      </c>
      <c r="N4" s="92" t="s">
        <v>219</v>
      </c>
      <c r="O4" s="92" t="s">
        <v>158</v>
      </c>
      <c r="P4" s="92" t="s">
        <v>218</v>
      </c>
      <c r="Q4" s="92" t="s">
        <v>219</v>
      </c>
      <c r="R4" s="362" t="s">
        <v>1621</v>
      </c>
    </row>
    <row r="5" spans="1:18" ht="23.1" customHeight="1">
      <c r="A5" s="1135"/>
      <c r="B5" s="369"/>
      <c r="C5" s="272" t="s">
        <v>717</v>
      </c>
      <c r="D5" s="708">
        <v>49230</v>
      </c>
      <c r="E5" s="709">
        <v>21887</v>
      </c>
      <c r="F5" s="709">
        <v>27276</v>
      </c>
      <c r="G5" s="709">
        <v>11376</v>
      </c>
      <c r="H5" s="709">
        <v>4980</v>
      </c>
      <c r="I5" s="709">
        <v>6384</v>
      </c>
      <c r="J5" s="709">
        <v>46465</v>
      </c>
      <c r="K5" s="709">
        <v>16282</v>
      </c>
      <c r="L5" s="709">
        <v>16993</v>
      </c>
      <c r="M5" s="709">
        <v>8237</v>
      </c>
      <c r="N5" s="709">
        <v>8739</v>
      </c>
      <c r="O5" s="709">
        <v>3879</v>
      </c>
      <c r="P5" s="709">
        <v>1776</v>
      </c>
      <c r="Q5" s="709">
        <v>2101</v>
      </c>
      <c r="R5" s="89">
        <f>IF(ISERROR(J5/D5),"",J5/D5)</f>
        <v>0.94383505992281125</v>
      </c>
    </row>
    <row r="6" spans="1:18" ht="23.1" customHeight="1">
      <c r="A6" s="1135"/>
      <c r="B6" s="369"/>
      <c r="C6" s="271" t="s">
        <v>166</v>
      </c>
      <c r="D6" s="707">
        <v>47434</v>
      </c>
      <c r="E6" s="704">
        <v>21298</v>
      </c>
      <c r="F6" s="704">
        <v>26012</v>
      </c>
      <c r="G6" s="704">
        <v>11226</v>
      </c>
      <c r="H6" s="704">
        <v>5018</v>
      </c>
      <c r="I6" s="704">
        <v>6171</v>
      </c>
      <c r="J6" s="704">
        <v>53736</v>
      </c>
      <c r="K6" s="704">
        <v>18827</v>
      </c>
      <c r="L6" s="704">
        <v>15457</v>
      </c>
      <c r="M6" s="704">
        <v>7728</v>
      </c>
      <c r="N6" s="704">
        <v>7712</v>
      </c>
      <c r="O6" s="704">
        <v>3649</v>
      </c>
      <c r="P6" s="704">
        <v>1701</v>
      </c>
      <c r="Q6" s="704">
        <v>1947</v>
      </c>
      <c r="R6" s="89">
        <f>IF(ISERROR(J6/D6),"",J6/D6)</f>
        <v>1.1328582873044653</v>
      </c>
    </row>
    <row r="7" spans="1:18" ht="23.1" customHeight="1">
      <c r="A7" s="1135"/>
      <c r="B7" s="369"/>
      <c r="C7" s="271" t="s">
        <v>211</v>
      </c>
      <c r="D7" s="707">
        <v>46231</v>
      </c>
      <c r="E7" s="704">
        <v>20483</v>
      </c>
      <c r="F7" s="704">
        <v>25599</v>
      </c>
      <c r="G7" s="704">
        <v>10595</v>
      </c>
      <c r="H7" s="704">
        <v>4726</v>
      </c>
      <c r="I7" s="704">
        <v>5833</v>
      </c>
      <c r="J7" s="704">
        <v>47666</v>
      </c>
      <c r="K7" s="704">
        <v>16250</v>
      </c>
      <c r="L7" s="704">
        <v>13161</v>
      </c>
      <c r="M7" s="704">
        <v>6620</v>
      </c>
      <c r="N7" s="704">
        <v>6522</v>
      </c>
      <c r="O7" s="704">
        <v>3293</v>
      </c>
      <c r="P7" s="704">
        <v>1490</v>
      </c>
      <c r="Q7" s="704">
        <v>1796</v>
      </c>
      <c r="R7" s="89">
        <f>IF(ISERROR(J7/D7),"",J7/D7)</f>
        <v>1.0310397785036014</v>
      </c>
    </row>
    <row r="8" spans="1:18" ht="23.1" customHeight="1">
      <c r="A8" s="1135"/>
      <c r="B8" s="369"/>
      <c r="C8" s="271" t="s">
        <v>1884</v>
      </c>
      <c r="D8" s="707">
        <v>54629</v>
      </c>
      <c r="E8" s="704">
        <v>25699</v>
      </c>
      <c r="F8" s="704">
        <v>28860</v>
      </c>
      <c r="G8" s="704">
        <v>10853</v>
      </c>
      <c r="H8" s="704">
        <v>5066</v>
      </c>
      <c r="I8" s="704">
        <v>5773</v>
      </c>
      <c r="J8" s="704">
        <v>34175</v>
      </c>
      <c r="K8" s="704">
        <v>11952</v>
      </c>
      <c r="L8" s="704">
        <v>13177</v>
      </c>
      <c r="M8" s="704">
        <v>6871</v>
      </c>
      <c r="N8" s="704">
        <v>6292</v>
      </c>
      <c r="O8" s="704">
        <v>2564</v>
      </c>
      <c r="P8" s="704">
        <v>1186</v>
      </c>
      <c r="Q8" s="704">
        <v>1376</v>
      </c>
      <c r="R8" s="89">
        <f>IF(ISERROR(J8/D8),"",J8/D8)</f>
        <v>0.62558348130114039</v>
      </c>
    </row>
    <row r="9" spans="1:18" ht="23.1" customHeight="1" thickBot="1">
      <c r="A9" s="1135"/>
      <c r="B9" s="369"/>
      <c r="C9" s="274" t="s">
        <v>1938</v>
      </c>
      <c r="D9" s="717">
        <v>58176</v>
      </c>
      <c r="E9" s="710">
        <v>28243</v>
      </c>
      <c r="F9" s="710">
        <v>29779</v>
      </c>
      <c r="G9" s="710">
        <v>10754</v>
      </c>
      <c r="H9" s="710">
        <v>5103</v>
      </c>
      <c r="I9" s="710">
        <v>5610</v>
      </c>
      <c r="J9" s="710">
        <v>40074</v>
      </c>
      <c r="K9" s="710">
        <v>14300</v>
      </c>
      <c r="L9" s="710">
        <v>12542</v>
      </c>
      <c r="M9" s="710">
        <v>6684</v>
      </c>
      <c r="N9" s="710">
        <v>5844</v>
      </c>
      <c r="O9" s="710">
        <v>2587</v>
      </c>
      <c r="P9" s="710">
        <v>1228</v>
      </c>
      <c r="Q9" s="710">
        <v>1354</v>
      </c>
      <c r="R9" s="90">
        <f>IF(ISERROR(J9/D9),"",J9/D9)</f>
        <v>0.68884075907590758</v>
      </c>
    </row>
    <row r="10" spans="1:18" ht="23.1" customHeight="1">
      <c r="A10" s="1135"/>
      <c r="B10" s="369"/>
      <c r="C10" s="36" t="s">
        <v>1622</v>
      </c>
      <c r="O10" s="1140" t="s">
        <v>1910</v>
      </c>
      <c r="P10" s="1141"/>
      <c r="Q10" s="1141"/>
      <c r="R10" s="1141"/>
    </row>
    <row r="11" spans="1:18" ht="23.1" customHeight="1">
      <c r="A11" s="1135"/>
      <c r="B11" s="369"/>
      <c r="C11" s="36" t="s">
        <v>1624</v>
      </c>
    </row>
    <row r="12" spans="1:18" ht="23.1" customHeight="1">
      <c r="A12" s="1135"/>
      <c r="B12" s="369"/>
    </row>
    <row r="13" spans="1:18" ht="23.1" customHeight="1">
      <c r="A13" s="1135"/>
      <c r="B13" s="369"/>
    </row>
    <row r="14" spans="1:18" ht="23.1" customHeight="1" thickBot="1">
      <c r="A14" s="1135"/>
      <c r="B14" s="369"/>
      <c r="C14" s="41" t="s">
        <v>1625</v>
      </c>
      <c r="D14" s="41"/>
      <c r="E14" s="41"/>
      <c r="F14" s="41"/>
      <c r="G14" s="41"/>
      <c r="H14" s="41"/>
      <c r="I14" s="41"/>
      <c r="J14" s="41"/>
      <c r="K14" s="41"/>
      <c r="L14" s="41"/>
      <c r="M14" s="41"/>
      <c r="N14" s="41"/>
      <c r="O14" s="41"/>
      <c r="P14" s="1105" t="s">
        <v>1351</v>
      </c>
      <c r="Q14" s="1042"/>
    </row>
    <row r="15" spans="1:18" ht="23.1" customHeight="1">
      <c r="A15" s="1135"/>
      <c r="B15" s="369"/>
      <c r="C15" s="1124" t="s">
        <v>1171</v>
      </c>
      <c r="D15" s="1046" t="s">
        <v>1626</v>
      </c>
      <c r="E15" s="1014"/>
      <c r="F15" s="1014"/>
      <c r="G15" s="1014"/>
      <c r="H15" s="1014"/>
      <c r="I15" s="1014"/>
      <c r="J15" s="1046" t="s">
        <v>1627</v>
      </c>
      <c r="K15" s="1014"/>
      <c r="L15" s="1014"/>
      <c r="M15" s="1014"/>
      <c r="N15" s="1014"/>
      <c r="O15" s="1014"/>
      <c r="P15" s="1257" t="s">
        <v>1628</v>
      </c>
      <c r="Q15" s="1076"/>
    </row>
    <row r="16" spans="1:18" ht="23.1" customHeight="1">
      <c r="A16" s="1135"/>
      <c r="B16" s="369"/>
      <c r="C16" s="1021"/>
      <c r="D16" s="1130" t="s">
        <v>218</v>
      </c>
      <c r="E16" s="1027"/>
      <c r="F16" s="1130" t="s">
        <v>219</v>
      </c>
      <c r="G16" s="1027"/>
      <c r="H16" s="1130" t="s">
        <v>180</v>
      </c>
      <c r="I16" s="1027"/>
      <c r="J16" s="1130" t="s">
        <v>218</v>
      </c>
      <c r="K16" s="1027"/>
      <c r="L16" s="1130" t="s">
        <v>219</v>
      </c>
      <c r="M16" s="1027"/>
      <c r="N16" s="1130" t="s">
        <v>180</v>
      </c>
      <c r="O16" s="1027"/>
      <c r="P16" s="1032"/>
      <c r="Q16" s="1020"/>
    </row>
    <row r="17" spans="1:17" ht="23.1" customHeight="1">
      <c r="A17" s="1135"/>
      <c r="B17" s="369"/>
      <c r="C17" s="272" t="s">
        <v>717</v>
      </c>
      <c r="D17" s="1421">
        <v>1926</v>
      </c>
      <c r="E17" s="1420"/>
      <c r="F17" s="1420">
        <v>2459</v>
      </c>
      <c r="G17" s="1420"/>
      <c r="H17" s="1294">
        <f>IF(SUM(D17:G17)=0,"",SUM(D17:G17))</f>
        <v>4385</v>
      </c>
      <c r="I17" s="1294"/>
      <c r="J17" s="1420">
        <v>1130</v>
      </c>
      <c r="K17" s="1420"/>
      <c r="L17" s="1420">
        <v>1869</v>
      </c>
      <c r="M17" s="1420"/>
      <c r="N17" s="1294">
        <f>IF(SUM(J17:M17)=0,"",SUM(J17:M17))</f>
        <v>2999</v>
      </c>
      <c r="O17" s="1294"/>
      <c r="P17" s="1420">
        <v>14210</v>
      </c>
      <c r="Q17" s="1420"/>
    </row>
    <row r="18" spans="1:17" ht="23.1" customHeight="1">
      <c r="A18" s="1135"/>
      <c r="B18" s="369"/>
      <c r="C18" s="271" t="s">
        <v>166</v>
      </c>
      <c r="D18" s="1299">
        <v>2022</v>
      </c>
      <c r="E18" s="1080"/>
      <c r="F18" s="1080">
        <v>2526</v>
      </c>
      <c r="G18" s="1080"/>
      <c r="H18" s="1294">
        <f>IF(SUM(D18:G18)=0,"",SUM(D18:G18))</f>
        <v>4548</v>
      </c>
      <c r="I18" s="1294"/>
      <c r="J18" s="1080">
        <v>1105</v>
      </c>
      <c r="K18" s="1080"/>
      <c r="L18" s="1080">
        <v>1760</v>
      </c>
      <c r="M18" s="1080"/>
      <c r="N18" s="1294">
        <f>IF(SUM(J18:M18)=0,"",SUM(J18:M18))</f>
        <v>2865</v>
      </c>
      <c r="O18" s="1294"/>
      <c r="P18" s="1080">
        <v>12961</v>
      </c>
      <c r="Q18" s="1080"/>
    </row>
    <row r="19" spans="1:17" ht="23.1" customHeight="1">
      <c r="A19" s="1135"/>
      <c r="B19" s="369"/>
      <c r="C19" s="271" t="s">
        <v>211</v>
      </c>
      <c r="D19" s="1299">
        <v>2034</v>
      </c>
      <c r="E19" s="1080"/>
      <c r="F19" s="1080">
        <v>2501</v>
      </c>
      <c r="G19" s="1080"/>
      <c r="H19" s="1294">
        <f>IF(SUM(D19:G19)=0,"",SUM(D19:G19))</f>
        <v>4535</v>
      </c>
      <c r="I19" s="1294"/>
      <c r="J19" s="1080">
        <v>1113</v>
      </c>
      <c r="K19" s="1080"/>
      <c r="L19" s="1080">
        <v>1807</v>
      </c>
      <c r="M19" s="1080"/>
      <c r="N19" s="1294">
        <f>IF(SUM(J19:M19)=0,"",SUM(J19:M19))</f>
        <v>2920</v>
      </c>
      <c r="O19" s="1294"/>
      <c r="P19" s="1080">
        <v>13057</v>
      </c>
      <c r="Q19" s="1080"/>
    </row>
    <row r="20" spans="1:17" ht="23.1" customHeight="1">
      <c r="A20" s="1135"/>
      <c r="B20" s="369"/>
      <c r="C20" s="271" t="s">
        <v>1884</v>
      </c>
      <c r="D20" s="1299">
        <v>2433</v>
      </c>
      <c r="E20" s="1080"/>
      <c r="F20" s="1080">
        <v>2690</v>
      </c>
      <c r="G20" s="1080"/>
      <c r="H20" s="1294">
        <f>IF(SUM(D20:G20)=0,"",SUM(D20:G20))</f>
        <v>5123</v>
      </c>
      <c r="I20" s="1294"/>
      <c r="J20" s="1080">
        <v>1433</v>
      </c>
      <c r="K20" s="1080"/>
      <c r="L20" s="1080">
        <v>2077</v>
      </c>
      <c r="M20" s="1080"/>
      <c r="N20" s="1294">
        <f>IF(SUM(J20:M20)=0,"",SUM(J20:M20))</f>
        <v>3510</v>
      </c>
      <c r="O20" s="1294"/>
      <c r="P20" s="1080">
        <v>17240</v>
      </c>
      <c r="Q20" s="1080"/>
    </row>
    <row r="21" spans="1:17" ht="23.1" customHeight="1" thickBot="1">
      <c r="A21" s="1135"/>
      <c r="B21" s="369"/>
      <c r="C21" s="274" t="s">
        <v>1938</v>
      </c>
      <c r="D21" s="1419">
        <v>2215</v>
      </c>
      <c r="E21" s="1302"/>
      <c r="F21" s="1172">
        <v>2354</v>
      </c>
      <c r="G21" s="1172"/>
      <c r="H21" s="1177">
        <f>IF(SUM(D21:G21)=0,"",SUM(D21:G21))</f>
        <v>4569</v>
      </c>
      <c r="I21" s="1177"/>
      <c r="J21" s="1172">
        <v>2016</v>
      </c>
      <c r="K21" s="1302"/>
      <c r="L21" s="1172">
        <v>2969</v>
      </c>
      <c r="M21" s="1172"/>
      <c r="N21" s="1177">
        <f>IF(SUM(J21:M21)=0,"",SUM(J21:M21))</f>
        <v>4985</v>
      </c>
      <c r="O21" s="1177"/>
      <c r="P21" s="1172">
        <v>17205</v>
      </c>
      <c r="Q21" s="1172"/>
    </row>
    <row r="22" spans="1:17" ht="23.1" customHeight="1">
      <c r="A22" s="1135"/>
      <c r="B22" s="369"/>
      <c r="C22" s="36" t="s">
        <v>1629</v>
      </c>
      <c r="N22" s="1033" t="s">
        <v>1623</v>
      </c>
      <c r="O22" s="1034"/>
      <c r="P22" s="1034"/>
      <c r="Q22" s="1034"/>
    </row>
    <row r="23" spans="1:17" ht="23.1" customHeight="1">
      <c r="A23" s="1135"/>
      <c r="B23" s="369"/>
      <c r="C23" s="36" t="s">
        <v>1630</v>
      </c>
    </row>
    <row r="24" spans="1:17" ht="23.1" customHeight="1">
      <c r="A24" s="1135"/>
      <c r="B24" s="369"/>
      <c r="C24" s="36" t="s">
        <v>1631</v>
      </c>
    </row>
    <row r="25" spans="1:17" ht="23.1" customHeight="1">
      <c r="A25" s="1135"/>
      <c r="B25" s="369"/>
      <c r="C25" s="36" t="s">
        <v>1632</v>
      </c>
    </row>
    <row r="26" spans="1:17">
      <c r="A26" s="369"/>
      <c r="B26" s="369"/>
    </row>
    <row r="27" spans="1:17">
      <c r="A27" s="369"/>
      <c r="B27" s="369"/>
    </row>
  </sheetData>
  <sheetProtection sheet="1" objects="1" scenarios="1"/>
  <mergeCells count="58">
    <mergeCell ref="A1:A25"/>
    <mergeCell ref="Q1:R1"/>
    <mergeCell ref="C2:C4"/>
    <mergeCell ref="D2:I2"/>
    <mergeCell ref="L2:N3"/>
    <mergeCell ref="O2:Q3"/>
    <mergeCell ref="R2:R3"/>
    <mergeCell ref="D3:F3"/>
    <mergeCell ref="G3:I3"/>
    <mergeCell ref="P14:Q14"/>
    <mergeCell ref="C15:C16"/>
    <mergeCell ref="D15:I15"/>
    <mergeCell ref="J15:O15"/>
    <mergeCell ref="P15:Q16"/>
    <mergeCell ref="D16:E16"/>
    <mergeCell ref="F16:G16"/>
    <mergeCell ref="H16:I16"/>
    <mergeCell ref="J16:K16"/>
    <mergeCell ref="L16:M16"/>
    <mergeCell ref="N16:O16"/>
    <mergeCell ref="N17:O17"/>
    <mergeCell ref="P17:Q17"/>
    <mergeCell ref="D18:E18"/>
    <mergeCell ref="F18:G18"/>
    <mergeCell ref="H18:I18"/>
    <mergeCell ref="J18:K18"/>
    <mergeCell ref="L18:M18"/>
    <mergeCell ref="N18:O18"/>
    <mergeCell ref="P18:Q18"/>
    <mergeCell ref="D17:E17"/>
    <mergeCell ref="F17:G17"/>
    <mergeCell ref="H17:I17"/>
    <mergeCell ref="J17:K17"/>
    <mergeCell ref="L17:M17"/>
    <mergeCell ref="N20:O20"/>
    <mergeCell ref="P20:Q20"/>
    <mergeCell ref="D19:E19"/>
    <mergeCell ref="F19:G19"/>
    <mergeCell ref="H19:I19"/>
    <mergeCell ref="J19:K19"/>
    <mergeCell ref="L19:M19"/>
    <mergeCell ref="N19:O19"/>
    <mergeCell ref="J2:K2"/>
    <mergeCell ref="O10:R10"/>
    <mergeCell ref="P21:Q21"/>
    <mergeCell ref="N22:Q22"/>
    <mergeCell ref="D21:E21"/>
    <mergeCell ref="F21:G21"/>
    <mergeCell ref="H21:I21"/>
    <mergeCell ref="J21:K21"/>
    <mergeCell ref="L21:M21"/>
    <mergeCell ref="N21:O21"/>
    <mergeCell ref="P19:Q19"/>
    <mergeCell ref="D20:E20"/>
    <mergeCell ref="F20:G20"/>
    <mergeCell ref="H20:I20"/>
    <mergeCell ref="J20:K20"/>
    <mergeCell ref="L20:M20"/>
  </mergeCells>
  <phoneticPr fontId="3"/>
  <pageMargins left="0.39370078740157483" right="0.39370078740157483" top="0.98425196850393704" bottom="0.39370078740157483" header="0.51181102362204722" footer="0.51181102362204722"/>
  <pageSetup paperSize="9" scale="87" firstPageNumber="64"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L39"/>
  <sheetViews>
    <sheetView zoomScaleNormal="100" zoomScaleSheetLayoutView="100" workbookViewId="0">
      <selection sqref="A1:E1"/>
    </sheetView>
  </sheetViews>
  <sheetFormatPr defaultRowHeight="13.5"/>
  <cols>
    <col min="1" max="1" width="13.5" style="36" customWidth="1"/>
    <col min="2" max="2" width="7.75" style="36" bestFit="1" customWidth="1"/>
    <col min="3" max="3" width="7.625" style="36" bestFit="1" customWidth="1"/>
    <col min="4" max="4" width="5.625" style="36" bestFit="1" customWidth="1"/>
    <col min="5" max="5" width="5.75" style="36" bestFit="1" customWidth="1"/>
    <col min="6" max="6" width="7.75" style="36" bestFit="1" customWidth="1"/>
    <col min="7" max="8" width="5.75" style="36" bestFit="1" customWidth="1"/>
    <col min="9" max="9" width="7.75" style="36" bestFit="1" customWidth="1"/>
    <col min="10" max="10" width="11.75" style="36" customWidth="1"/>
    <col min="11" max="12" width="7.625" style="36" bestFit="1" customWidth="1"/>
    <col min="13" max="16384" width="9" style="36"/>
  </cols>
  <sheetData>
    <row r="1" spans="1:10" ht="20.100000000000001" customHeight="1" thickBot="1">
      <c r="A1" s="41" t="s">
        <v>1633</v>
      </c>
      <c r="B1" s="41"/>
      <c r="C1" s="41"/>
      <c r="D1" s="41"/>
      <c r="E1" s="41"/>
      <c r="F1" s="41"/>
      <c r="G1" s="41"/>
      <c r="H1" s="41"/>
      <c r="I1" s="1158"/>
      <c r="J1" s="1158"/>
    </row>
    <row r="2" spans="1:10" ht="20.100000000000001" customHeight="1">
      <c r="A2" s="1124" t="s">
        <v>317</v>
      </c>
      <c r="B2" s="1256" t="s">
        <v>1634</v>
      </c>
      <c r="C2" s="1257" t="s">
        <v>1635</v>
      </c>
      <c r="D2" s="1077"/>
      <c r="E2" s="1123" t="s">
        <v>1636</v>
      </c>
      <c r="F2" s="1076"/>
      <c r="G2" s="1076"/>
      <c r="H2" s="1046" t="s">
        <v>1637</v>
      </c>
      <c r="I2" s="1016"/>
      <c r="J2" s="1123" t="s">
        <v>1638</v>
      </c>
    </row>
    <row r="3" spans="1:10" ht="20.100000000000001" customHeight="1">
      <c r="A3" s="1021"/>
      <c r="B3" s="1126"/>
      <c r="C3" s="92" t="s">
        <v>1639</v>
      </c>
      <c r="D3" s="92" t="s">
        <v>1640</v>
      </c>
      <c r="E3" s="92" t="s">
        <v>1169</v>
      </c>
      <c r="F3" s="92" t="s">
        <v>340</v>
      </c>
      <c r="G3" s="92" t="s">
        <v>1587</v>
      </c>
      <c r="H3" s="92" t="s">
        <v>1641</v>
      </c>
      <c r="I3" s="92" t="s">
        <v>1642</v>
      </c>
      <c r="J3" s="1020"/>
    </row>
    <row r="4" spans="1:10" ht="20.100000000000001" customHeight="1">
      <c r="A4" s="155"/>
      <c r="B4" s="81" t="s">
        <v>933</v>
      </c>
      <c r="C4" s="81" t="s">
        <v>1643</v>
      </c>
      <c r="D4" s="81" t="s">
        <v>1643</v>
      </c>
      <c r="E4" s="81" t="s">
        <v>1644</v>
      </c>
      <c r="F4" s="81" t="s">
        <v>225</v>
      </c>
      <c r="G4" s="81" t="s">
        <v>226</v>
      </c>
      <c r="H4" s="81" t="s">
        <v>226</v>
      </c>
      <c r="I4" s="81" t="s">
        <v>226</v>
      </c>
      <c r="J4" s="81" t="s">
        <v>1645</v>
      </c>
    </row>
    <row r="5" spans="1:10" ht="20.100000000000001" customHeight="1">
      <c r="A5" s="230" t="s">
        <v>1966</v>
      </c>
      <c r="B5" s="45">
        <v>19</v>
      </c>
      <c r="C5" s="988">
        <v>325</v>
      </c>
      <c r="D5" s="988" t="s">
        <v>177</v>
      </c>
      <c r="E5" s="988">
        <v>15</v>
      </c>
      <c r="F5" s="988">
        <v>36</v>
      </c>
      <c r="G5" s="988">
        <v>60</v>
      </c>
      <c r="H5" s="988" t="s">
        <v>177</v>
      </c>
      <c r="I5" s="988">
        <v>10</v>
      </c>
      <c r="J5" s="988">
        <v>18029</v>
      </c>
    </row>
    <row r="6" spans="1:10" ht="20.100000000000001" customHeight="1">
      <c r="A6" s="230" t="s">
        <v>1646</v>
      </c>
      <c r="B6" s="45">
        <v>29</v>
      </c>
      <c r="C6" s="988">
        <v>382</v>
      </c>
      <c r="D6" s="988" t="s">
        <v>177</v>
      </c>
      <c r="E6" s="988">
        <v>13</v>
      </c>
      <c r="F6" s="988">
        <v>28</v>
      </c>
      <c r="G6" s="988">
        <v>48</v>
      </c>
      <c r="H6" s="988" t="s">
        <v>177</v>
      </c>
      <c r="I6" s="988">
        <v>6</v>
      </c>
      <c r="J6" s="988">
        <v>12164</v>
      </c>
    </row>
    <row r="7" spans="1:10" ht="20.100000000000001" customHeight="1">
      <c r="A7" s="230" t="s">
        <v>1647</v>
      </c>
      <c r="B7" s="45">
        <v>16</v>
      </c>
      <c r="C7" s="988">
        <v>160</v>
      </c>
      <c r="D7" s="988">
        <v>60</v>
      </c>
      <c r="E7" s="988">
        <v>10</v>
      </c>
      <c r="F7" s="988">
        <v>5</v>
      </c>
      <c r="G7" s="988">
        <v>8</v>
      </c>
      <c r="H7" s="988" t="s">
        <v>177</v>
      </c>
      <c r="I7" s="988">
        <v>1</v>
      </c>
      <c r="J7" s="988">
        <v>6114</v>
      </c>
    </row>
    <row r="8" spans="1:10" ht="20.100000000000001" customHeight="1">
      <c r="A8" s="230" t="s">
        <v>1648</v>
      </c>
      <c r="B8" s="45">
        <v>23</v>
      </c>
      <c r="C8" s="988">
        <v>255</v>
      </c>
      <c r="D8" s="988" t="s">
        <v>177</v>
      </c>
      <c r="E8" s="988">
        <v>11</v>
      </c>
      <c r="F8" s="988">
        <v>10</v>
      </c>
      <c r="G8" s="988">
        <v>16</v>
      </c>
      <c r="H8" s="988">
        <v>1</v>
      </c>
      <c r="I8" s="988">
        <v>3</v>
      </c>
      <c r="J8" s="988">
        <v>4986</v>
      </c>
    </row>
    <row r="9" spans="1:10" ht="20.100000000000001" customHeight="1">
      <c r="A9" s="46" t="s">
        <v>1649</v>
      </c>
      <c r="B9" s="45">
        <v>11</v>
      </c>
      <c r="C9" s="988">
        <v>6698</v>
      </c>
      <c r="D9" s="988" t="s">
        <v>177</v>
      </c>
      <c r="E9" s="988">
        <v>22</v>
      </c>
      <c r="F9" s="988">
        <v>14</v>
      </c>
      <c r="G9" s="988">
        <v>38</v>
      </c>
      <c r="H9" s="988" t="s">
        <v>177</v>
      </c>
      <c r="I9" s="988">
        <v>1</v>
      </c>
      <c r="J9" s="988">
        <v>513090</v>
      </c>
    </row>
    <row r="10" spans="1:10" ht="20.100000000000001" customHeight="1">
      <c r="A10" s="46" t="s">
        <v>1650</v>
      </c>
      <c r="B10" s="45">
        <v>11</v>
      </c>
      <c r="C10" s="988">
        <v>76</v>
      </c>
      <c r="D10" s="988" t="s">
        <v>177</v>
      </c>
      <c r="E10" s="988">
        <v>8</v>
      </c>
      <c r="F10" s="988">
        <v>12</v>
      </c>
      <c r="G10" s="988">
        <v>19</v>
      </c>
      <c r="H10" s="988" t="s">
        <v>177</v>
      </c>
      <c r="I10" s="988">
        <v>7</v>
      </c>
      <c r="J10" s="988">
        <v>4562</v>
      </c>
    </row>
    <row r="11" spans="1:10" ht="20.100000000000001" customHeight="1">
      <c r="A11" s="230" t="s">
        <v>1651</v>
      </c>
      <c r="B11" s="45">
        <v>19</v>
      </c>
      <c r="C11" s="988">
        <v>430</v>
      </c>
      <c r="D11" s="988" t="s">
        <v>177</v>
      </c>
      <c r="E11" s="988">
        <v>19</v>
      </c>
      <c r="F11" s="988">
        <v>18</v>
      </c>
      <c r="G11" s="988">
        <v>35</v>
      </c>
      <c r="H11" s="988">
        <v>1</v>
      </c>
      <c r="I11" s="988">
        <v>6</v>
      </c>
      <c r="J11" s="988">
        <v>22820</v>
      </c>
    </row>
    <row r="12" spans="1:10" ht="20.100000000000001" customHeight="1">
      <c r="A12" s="230" t="s">
        <v>1652</v>
      </c>
      <c r="B12" s="45">
        <v>17</v>
      </c>
      <c r="C12" s="988">
        <v>300</v>
      </c>
      <c r="D12" s="988" t="s">
        <v>177</v>
      </c>
      <c r="E12" s="988">
        <v>15</v>
      </c>
      <c r="F12" s="988">
        <v>14</v>
      </c>
      <c r="G12" s="988">
        <v>37</v>
      </c>
      <c r="H12" s="988">
        <v>2</v>
      </c>
      <c r="I12" s="988">
        <v>5</v>
      </c>
      <c r="J12" s="988">
        <v>23148</v>
      </c>
    </row>
    <row r="13" spans="1:10" ht="20.100000000000001" customHeight="1">
      <c r="A13" s="230" t="s">
        <v>1893</v>
      </c>
      <c r="B13" s="45">
        <v>20</v>
      </c>
      <c r="C13" s="988">
        <v>233</v>
      </c>
      <c r="D13" s="988" t="s">
        <v>516</v>
      </c>
      <c r="E13" s="988">
        <v>17</v>
      </c>
      <c r="F13" s="988">
        <v>8</v>
      </c>
      <c r="G13" s="988">
        <v>21</v>
      </c>
      <c r="H13" s="988" t="s">
        <v>2055</v>
      </c>
      <c r="I13" s="988">
        <v>4</v>
      </c>
      <c r="J13" s="988">
        <v>33391</v>
      </c>
    </row>
    <row r="14" spans="1:10" ht="20.100000000000001" customHeight="1" thickBot="1">
      <c r="A14" s="231" t="s">
        <v>1967</v>
      </c>
      <c r="B14" s="49">
        <v>21</v>
      </c>
      <c r="C14" s="989">
        <v>116</v>
      </c>
      <c r="D14" s="989" t="s">
        <v>2055</v>
      </c>
      <c r="E14" s="989">
        <v>17</v>
      </c>
      <c r="F14" s="989">
        <v>13</v>
      </c>
      <c r="G14" s="989">
        <v>38</v>
      </c>
      <c r="H14" s="989">
        <v>1</v>
      </c>
      <c r="I14" s="989">
        <v>5</v>
      </c>
      <c r="J14" s="989">
        <v>6359</v>
      </c>
    </row>
    <row r="15" spans="1:10" ht="20.100000000000001" customHeight="1">
      <c r="A15" s="46"/>
      <c r="B15" s="40"/>
      <c r="C15" s="40"/>
      <c r="D15" s="40"/>
      <c r="E15" s="40"/>
      <c r="F15" s="40"/>
      <c r="G15" s="40"/>
      <c r="H15" s="40"/>
      <c r="I15" s="1033" t="s">
        <v>1653</v>
      </c>
      <c r="J15" s="1034"/>
    </row>
    <row r="16" spans="1:10" ht="20.100000000000001" customHeight="1"/>
    <row r="17" spans="1:12" ht="20.100000000000001" customHeight="1" thickBot="1">
      <c r="A17" s="41" t="s">
        <v>1654</v>
      </c>
      <c r="B17" s="41"/>
      <c r="C17" s="41"/>
      <c r="D17" s="41"/>
      <c r="E17" s="41"/>
      <c r="F17" s="41"/>
      <c r="G17" s="41"/>
      <c r="H17" s="41"/>
      <c r="I17" s="1158"/>
      <c r="J17" s="1160"/>
      <c r="K17" s="1423"/>
      <c r="L17" s="1423"/>
    </row>
    <row r="18" spans="1:12" ht="34.5" customHeight="1">
      <c r="A18" s="400" t="s">
        <v>317</v>
      </c>
      <c r="B18" s="38" t="s">
        <v>180</v>
      </c>
      <c r="C18" s="38" t="s">
        <v>1655</v>
      </c>
      <c r="D18" s="38" t="s">
        <v>1656</v>
      </c>
      <c r="E18" s="38" t="s">
        <v>1657</v>
      </c>
      <c r="F18" s="401" t="s">
        <v>1658</v>
      </c>
      <c r="G18" s="401" t="s">
        <v>1659</v>
      </c>
      <c r="H18" s="401" t="s">
        <v>1660</v>
      </c>
      <c r="I18" s="401" t="s">
        <v>1661</v>
      </c>
      <c r="J18" s="38" t="s">
        <v>1662</v>
      </c>
      <c r="K18" s="38" t="s">
        <v>1663</v>
      </c>
      <c r="L18" s="609" t="s">
        <v>174</v>
      </c>
    </row>
    <row r="19" spans="1:12" ht="20.100000000000001" customHeight="1">
      <c r="A19" s="230" t="s">
        <v>1966</v>
      </c>
      <c r="B19" s="744">
        <f t="shared" ref="B19:B28" si="0">IF(SUM(C19:L19)=0,"",SUM(C19:L19))</f>
        <v>3981</v>
      </c>
      <c r="C19" s="734">
        <v>25</v>
      </c>
      <c r="D19" s="734">
        <v>5</v>
      </c>
      <c r="E19" s="734">
        <v>506</v>
      </c>
      <c r="F19" s="734">
        <v>40</v>
      </c>
      <c r="G19" s="734">
        <v>10</v>
      </c>
      <c r="H19" s="734">
        <v>536</v>
      </c>
      <c r="I19" s="734">
        <v>41</v>
      </c>
      <c r="J19" s="734">
        <v>58</v>
      </c>
      <c r="K19" s="734">
        <v>2574</v>
      </c>
      <c r="L19" s="734">
        <v>186</v>
      </c>
    </row>
    <row r="20" spans="1:12" ht="20.100000000000001" customHeight="1">
      <c r="A20" s="230" t="s">
        <v>1646</v>
      </c>
      <c r="B20" s="745">
        <f t="shared" si="0"/>
        <v>4184</v>
      </c>
      <c r="C20" s="730">
        <v>25</v>
      </c>
      <c r="D20" s="730">
        <v>7</v>
      </c>
      <c r="E20" s="730">
        <v>537</v>
      </c>
      <c r="F20" s="730">
        <v>46</v>
      </c>
      <c r="G20" s="730">
        <v>9</v>
      </c>
      <c r="H20" s="730">
        <v>550</v>
      </c>
      <c r="I20" s="730">
        <v>25</v>
      </c>
      <c r="J20" s="730">
        <v>46</v>
      </c>
      <c r="K20" s="730">
        <v>2766</v>
      </c>
      <c r="L20" s="730">
        <v>173</v>
      </c>
    </row>
    <row r="21" spans="1:12" ht="20.100000000000001" customHeight="1">
      <c r="A21" s="230" t="s">
        <v>1647</v>
      </c>
      <c r="B21" s="745">
        <f t="shared" si="0"/>
        <v>3942</v>
      </c>
      <c r="C21" s="730">
        <v>25</v>
      </c>
      <c r="D21" s="730">
        <v>7</v>
      </c>
      <c r="E21" s="730">
        <v>461</v>
      </c>
      <c r="F21" s="730">
        <v>34</v>
      </c>
      <c r="G21" s="730">
        <v>10</v>
      </c>
      <c r="H21" s="730">
        <v>569</v>
      </c>
      <c r="I21" s="730">
        <v>35</v>
      </c>
      <c r="J21" s="730">
        <v>46</v>
      </c>
      <c r="K21" s="730">
        <v>2582</v>
      </c>
      <c r="L21" s="730">
        <v>173</v>
      </c>
    </row>
    <row r="22" spans="1:12" ht="20.100000000000001" customHeight="1">
      <c r="A22" s="230" t="s">
        <v>1648</v>
      </c>
      <c r="B22" s="745">
        <f t="shared" si="0"/>
        <v>3943</v>
      </c>
      <c r="C22" s="730">
        <v>14</v>
      </c>
      <c r="D22" s="730">
        <v>8</v>
      </c>
      <c r="E22" s="730">
        <v>465</v>
      </c>
      <c r="F22" s="730">
        <v>55</v>
      </c>
      <c r="G22" s="730">
        <v>9</v>
      </c>
      <c r="H22" s="730">
        <v>498</v>
      </c>
      <c r="I22" s="730">
        <v>23</v>
      </c>
      <c r="J22" s="730">
        <v>34</v>
      </c>
      <c r="K22" s="730">
        <v>2651</v>
      </c>
      <c r="L22" s="730">
        <v>186</v>
      </c>
    </row>
    <row r="23" spans="1:12" ht="20.100000000000001" customHeight="1">
      <c r="A23" s="46" t="s">
        <v>1649</v>
      </c>
      <c r="B23" s="745">
        <f t="shared" si="0"/>
        <v>4037</v>
      </c>
      <c r="C23" s="730">
        <v>15</v>
      </c>
      <c r="D23" s="730">
        <v>8</v>
      </c>
      <c r="E23" s="730">
        <v>408</v>
      </c>
      <c r="F23" s="730">
        <v>30</v>
      </c>
      <c r="G23" s="730">
        <v>12</v>
      </c>
      <c r="H23" s="730">
        <v>530</v>
      </c>
      <c r="I23" s="730">
        <v>34</v>
      </c>
      <c r="J23" s="730">
        <v>29</v>
      </c>
      <c r="K23" s="730">
        <v>2761</v>
      </c>
      <c r="L23" s="730">
        <v>210</v>
      </c>
    </row>
    <row r="24" spans="1:12" ht="20.100000000000001" customHeight="1">
      <c r="A24" s="46" t="s">
        <v>1650</v>
      </c>
      <c r="B24" s="745">
        <f t="shared" si="0"/>
        <v>4104</v>
      </c>
      <c r="C24" s="730">
        <v>26</v>
      </c>
      <c r="D24" s="730">
        <v>4</v>
      </c>
      <c r="E24" s="730">
        <v>450</v>
      </c>
      <c r="F24" s="730">
        <v>44</v>
      </c>
      <c r="G24" s="730">
        <v>5</v>
      </c>
      <c r="H24" s="730">
        <v>520</v>
      </c>
      <c r="I24" s="730">
        <v>32</v>
      </c>
      <c r="J24" s="730">
        <v>37</v>
      </c>
      <c r="K24" s="730">
        <v>2821</v>
      </c>
      <c r="L24" s="730">
        <v>165</v>
      </c>
    </row>
    <row r="25" spans="1:12" ht="20.100000000000001" customHeight="1">
      <c r="A25" s="230" t="s">
        <v>1651</v>
      </c>
      <c r="B25" s="745">
        <f t="shared" si="0"/>
        <v>4588</v>
      </c>
      <c r="C25" s="730">
        <v>27</v>
      </c>
      <c r="D25" s="730">
        <v>4</v>
      </c>
      <c r="E25" s="730">
        <v>457</v>
      </c>
      <c r="F25" s="730">
        <v>43</v>
      </c>
      <c r="G25" s="730">
        <v>10</v>
      </c>
      <c r="H25" s="730">
        <v>647</v>
      </c>
      <c r="I25" s="730">
        <v>32</v>
      </c>
      <c r="J25" s="730">
        <v>37</v>
      </c>
      <c r="K25" s="730">
        <v>3147</v>
      </c>
      <c r="L25" s="730">
        <v>184</v>
      </c>
    </row>
    <row r="26" spans="1:12" ht="20.100000000000001" customHeight="1">
      <c r="A26" s="230" t="s">
        <v>1652</v>
      </c>
      <c r="B26" s="745">
        <f t="shared" si="0"/>
        <v>4401</v>
      </c>
      <c r="C26" s="730">
        <v>13</v>
      </c>
      <c r="D26" s="730">
        <v>5</v>
      </c>
      <c r="E26" s="730">
        <v>384</v>
      </c>
      <c r="F26" s="730">
        <v>57</v>
      </c>
      <c r="G26" s="730">
        <v>13</v>
      </c>
      <c r="H26" s="730">
        <v>650</v>
      </c>
      <c r="I26" s="730">
        <v>38</v>
      </c>
      <c r="J26" s="730">
        <v>21</v>
      </c>
      <c r="K26" s="730">
        <v>3028</v>
      </c>
      <c r="L26" s="730">
        <v>192</v>
      </c>
    </row>
    <row r="27" spans="1:12" ht="20.100000000000001" customHeight="1">
      <c r="A27" s="230" t="s">
        <v>1893</v>
      </c>
      <c r="B27" s="745">
        <f t="shared" si="0"/>
        <v>4093</v>
      </c>
      <c r="C27" s="730">
        <v>13</v>
      </c>
      <c r="D27" s="730">
        <v>6</v>
      </c>
      <c r="E27" s="730">
        <v>346</v>
      </c>
      <c r="F27" s="730">
        <v>61</v>
      </c>
      <c r="G27" s="730">
        <v>4</v>
      </c>
      <c r="H27" s="730">
        <v>654</v>
      </c>
      <c r="I27" s="730">
        <v>46</v>
      </c>
      <c r="J27" s="730">
        <v>30</v>
      </c>
      <c r="K27" s="730">
        <v>2759</v>
      </c>
      <c r="L27" s="730">
        <v>174</v>
      </c>
    </row>
    <row r="28" spans="1:12" ht="20.100000000000001" customHeight="1" thickBot="1">
      <c r="A28" s="231" t="s">
        <v>1967</v>
      </c>
      <c r="B28" s="738">
        <f t="shared" si="0"/>
        <v>4227</v>
      </c>
      <c r="C28" s="737">
        <v>17</v>
      </c>
      <c r="D28" s="737">
        <v>5</v>
      </c>
      <c r="E28" s="737">
        <v>425</v>
      </c>
      <c r="F28" s="737">
        <v>50</v>
      </c>
      <c r="G28" s="737">
        <v>7</v>
      </c>
      <c r="H28" s="737">
        <v>650</v>
      </c>
      <c r="I28" s="737">
        <v>37</v>
      </c>
      <c r="J28" s="737">
        <v>27</v>
      </c>
      <c r="K28" s="737">
        <v>2861</v>
      </c>
      <c r="L28" s="737">
        <v>148</v>
      </c>
    </row>
    <row r="29" spans="1:12" ht="20.100000000000001" customHeight="1">
      <c r="K29" s="1033" t="s">
        <v>1653</v>
      </c>
      <c r="L29" s="1034"/>
    </row>
    <row r="30" spans="1:12" ht="20.100000000000001" customHeight="1"/>
    <row r="31" spans="1:12" ht="20.100000000000001" customHeight="1" thickBot="1">
      <c r="A31" s="41" t="s">
        <v>1664</v>
      </c>
      <c r="J31" s="1158" t="s">
        <v>1665</v>
      </c>
      <c r="K31" s="1158"/>
      <c r="L31" s="1158"/>
    </row>
    <row r="32" spans="1:12" ht="20.100000000000001" customHeight="1">
      <c r="A32" s="1123" t="s">
        <v>317</v>
      </c>
      <c r="B32" s="1139" t="s">
        <v>1666</v>
      </c>
      <c r="C32" s="1139"/>
      <c r="D32" s="1139"/>
      <c r="E32" s="1139"/>
      <c r="F32" s="1139"/>
      <c r="G32" s="1139"/>
      <c r="H32" s="1139" t="s">
        <v>1667</v>
      </c>
      <c r="I32" s="1139"/>
      <c r="J32" s="1424" t="s">
        <v>1668</v>
      </c>
      <c r="K32" s="1139" t="s">
        <v>1669</v>
      </c>
      <c r="L32" s="1046"/>
    </row>
    <row r="33" spans="1:12" ht="20.100000000000001" customHeight="1">
      <c r="A33" s="1349"/>
      <c r="B33" s="1130" t="s">
        <v>1670</v>
      </c>
      <c r="C33" s="1130"/>
      <c r="D33" s="1426" t="s">
        <v>1671</v>
      </c>
      <c r="E33" s="1426"/>
      <c r="F33" s="1130" t="s">
        <v>1672</v>
      </c>
      <c r="G33" s="1130"/>
      <c r="H33" s="1130"/>
      <c r="I33" s="1130"/>
      <c r="J33" s="1425"/>
      <c r="K33" s="1130"/>
      <c r="L33" s="1121"/>
    </row>
    <row r="34" spans="1:12" ht="20.100000000000001" customHeight="1">
      <c r="A34" s="272" t="s">
        <v>717</v>
      </c>
      <c r="B34" s="1299">
        <v>84</v>
      </c>
      <c r="C34" s="1080"/>
      <c r="D34" s="1033" t="s">
        <v>516</v>
      </c>
      <c r="E34" s="1033"/>
      <c r="F34" s="1080">
        <v>63</v>
      </c>
      <c r="G34" s="1080"/>
      <c r="H34" s="1080">
        <v>14</v>
      </c>
      <c r="I34" s="1080"/>
      <c r="J34" s="730">
        <v>13</v>
      </c>
      <c r="K34" s="1080">
        <v>3</v>
      </c>
      <c r="L34" s="1080"/>
    </row>
    <row r="35" spans="1:12" ht="20.100000000000001" customHeight="1">
      <c r="A35" s="271" t="s">
        <v>166</v>
      </c>
      <c r="B35" s="1299">
        <v>87</v>
      </c>
      <c r="C35" s="1080"/>
      <c r="D35" s="1033" t="s">
        <v>516</v>
      </c>
      <c r="E35" s="1033"/>
      <c r="F35" s="1080">
        <v>67</v>
      </c>
      <c r="G35" s="1080"/>
      <c r="H35" s="1080">
        <v>13</v>
      </c>
      <c r="I35" s="1080"/>
      <c r="J35" s="730">
        <v>13</v>
      </c>
      <c r="K35" s="1080">
        <v>3</v>
      </c>
      <c r="L35" s="1080"/>
    </row>
    <row r="36" spans="1:12" ht="20.100000000000001" customHeight="1">
      <c r="A36" s="271" t="s">
        <v>211</v>
      </c>
      <c r="B36" s="1299">
        <v>89</v>
      </c>
      <c r="C36" s="1080"/>
      <c r="D36" s="1033" t="s">
        <v>516</v>
      </c>
      <c r="E36" s="1033"/>
      <c r="F36" s="1080">
        <v>65</v>
      </c>
      <c r="G36" s="1080"/>
      <c r="H36" s="1080">
        <v>13</v>
      </c>
      <c r="I36" s="1080"/>
      <c r="J36" s="730">
        <v>13</v>
      </c>
      <c r="K36" s="1080">
        <v>3</v>
      </c>
      <c r="L36" s="1080"/>
    </row>
    <row r="37" spans="1:12" ht="20.100000000000001" customHeight="1">
      <c r="A37" s="271" t="s">
        <v>1884</v>
      </c>
      <c r="B37" s="1299">
        <v>84</v>
      </c>
      <c r="C37" s="1080"/>
      <c r="D37" s="1033" t="s">
        <v>516</v>
      </c>
      <c r="E37" s="1033"/>
      <c r="F37" s="1080">
        <v>64</v>
      </c>
      <c r="G37" s="1080"/>
      <c r="H37" s="1080">
        <v>13</v>
      </c>
      <c r="I37" s="1080"/>
      <c r="J37" s="730">
        <v>13</v>
      </c>
      <c r="K37" s="1080">
        <v>3</v>
      </c>
      <c r="L37" s="1080"/>
    </row>
    <row r="38" spans="1:12" ht="20.100000000000001" customHeight="1" thickBot="1">
      <c r="A38" s="274" t="s">
        <v>1938</v>
      </c>
      <c r="B38" s="1419">
        <v>85</v>
      </c>
      <c r="C38" s="1172"/>
      <c r="D38" s="1105" t="s">
        <v>2055</v>
      </c>
      <c r="E38" s="1105"/>
      <c r="F38" s="1172">
        <v>62</v>
      </c>
      <c r="G38" s="1172"/>
      <c r="H38" s="1172">
        <v>13</v>
      </c>
      <c r="I38" s="1172"/>
      <c r="J38" s="41">
        <v>15</v>
      </c>
      <c r="K38" s="1172">
        <v>3</v>
      </c>
      <c r="L38" s="1172"/>
    </row>
    <row r="39" spans="1:12" ht="20.100000000000001" customHeight="1">
      <c r="A39" s="1357" t="s">
        <v>1932</v>
      </c>
      <c r="B39" s="1103"/>
      <c r="C39" s="1103"/>
      <c r="D39" s="1103"/>
      <c r="E39" s="1103"/>
      <c r="F39" s="1103"/>
      <c r="G39" s="1103"/>
      <c r="H39" s="1103"/>
      <c r="I39" s="1103"/>
      <c r="J39" s="1103"/>
      <c r="K39" s="1033" t="s">
        <v>1653</v>
      </c>
      <c r="L39" s="1034"/>
    </row>
  </sheetData>
  <sheetProtection sheet="1" objects="1" scenarios="1"/>
  <mergeCells count="46">
    <mergeCell ref="I1:J1"/>
    <mergeCell ref="A2:A3"/>
    <mergeCell ref="B2:B3"/>
    <mergeCell ref="C2:D2"/>
    <mergeCell ref="E2:G2"/>
    <mergeCell ref="H2:I2"/>
    <mergeCell ref="J2:J3"/>
    <mergeCell ref="I15:J15"/>
    <mergeCell ref="I17:L17"/>
    <mergeCell ref="K29:L29"/>
    <mergeCell ref="J31:L31"/>
    <mergeCell ref="A32:A33"/>
    <mergeCell ref="B32:G32"/>
    <mergeCell ref="H32:I33"/>
    <mergeCell ref="J32:J33"/>
    <mergeCell ref="K32:L33"/>
    <mergeCell ref="B33:C33"/>
    <mergeCell ref="D33:E33"/>
    <mergeCell ref="F33:G33"/>
    <mergeCell ref="K38:L38"/>
    <mergeCell ref="B34:C34"/>
    <mergeCell ref="D34:E34"/>
    <mergeCell ref="F34:G34"/>
    <mergeCell ref="K34:L34"/>
    <mergeCell ref="B35:C35"/>
    <mergeCell ref="D35:E35"/>
    <mergeCell ref="F35:G35"/>
    <mergeCell ref="H35:I35"/>
    <mergeCell ref="K35:L35"/>
    <mergeCell ref="H34:I34"/>
    <mergeCell ref="A39:J39"/>
    <mergeCell ref="K39:L39"/>
    <mergeCell ref="B36:C36"/>
    <mergeCell ref="D36:E36"/>
    <mergeCell ref="F36:G36"/>
    <mergeCell ref="H36:I36"/>
    <mergeCell ref="K36:L36"/>
    <mergeCell ref="B37:C37"/>
    <mergeCell ref="D37:E37"/>
    <mergeCell ref="F37:G37"/>
    <mergeCell ref="H37:I37"/>
    <mergeCell ref="K37:L37"/>
    <mergeCell ref="B38:C38"/>
    <mergeCell ref="D38:E38"/>
    <mergeCell ref="F38:G38"/>
    <mergeCell ref="H38:I38"/>
  </mergeCells>
  <phoneticPr fontId="3"/>
  <printOptions horizontalCentered="1"/>
  <pageMargins left="0.62992125984251968" right="0.43307086614173229" top="0.98425196850393704" bottom="0.78740157480314965" header="0.51181102362204722" footer="0.51181102362204722"/>
  <pageSetup paperSize="9" scale="99" firstPageNumber="62" orientation="portrait" useFirstPageNumber="1" r:id="rId1"/>
  <headerFooter alignWithMargins="0">
    <oddHeader>&amp;C&amp;"ＭＳ 明朝,標準"&amp;20消　　　防</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AD29"/>
  <sheetViews>
    <sheetView zoomScaleNormal="100" zoomScaleSheetLayoutView="100" workbookViewId="0">
      <selection sqref="A1:E22"/>
    </sheetView>
  </sheetViews>
  <sheetFormatPr defaultRowHeight="13.5"/>
  <cols>
    <col min="1" max="1" width="4.875" style="36" customWidth="1"/>
    <col min="2" max="2" width="10.5" style="36" customWidth="1"/>
    <col min="3" max="3" width="5.625" style="36" customWidth="1"/>
    <col min="4" max="4" width="6" style="36" customWidth="1"/>
    <col min="5" max="5" width="6.125" style="36" customWidth="1"/>
    <col min="6" max="30" width="5.625" style="36" customWidth="1"/>
    <col min="31" max="16384" width="9" style="36"/>
  </cols>
  <sheetData>
    <row r="1" spans="1:30" ht="18" customHeight="1" thickBot="1">
      <c r="A1" s="1135">
        <v>63</v>
      </c>
      <c r="B1" s="41" t="s">
        <v>1673</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2" spans="1:30" ht="18" customHeight="1">
      <c r="A2" s="1135"/>
      <c r="B2" s="1124" t="s">
        <v>317</v>
      </c>
      <c r="C2" s="1046" t="s">
        <v>1674</v>
      </c>
      <c r="D2" s="1014"/>
      <c r="E2" s="1014"/>
      <c r="F2" s="1046" t="s">
        <v>1675</v>
      </c>
      <c r="G2" s="1014"/>
      <c r="H2" s="1016"/>
      <c r="I2" s="1102" t="s">
        <v>1676</v>
      </c>
      <c r="J2" s="1014"/>
      <c r="K2" s="1014"/>
      <c r="L2" s="1014"/>
      <c r="M2" s="1046" t="s">
        <v>1677</v>
      </c>
      <c r="N2" s="1014"/>
      <c r="O2" s="1014"/>
      <c r="P2" s="1014"/>
      <c r="Q2" s="1016"/>
      <c r="R2" s="1046" t="s">
        <v>1678</v>
      </c>
      <c r="S2" s="1014"/>
      <c r="T2" s="1014"/>
      <c r="U2" s="1014"/>
      <c r="V2" s="1014"/>
      <c r="W2" s="1014"/>
      <c r="X2" s="1016"/>
      <c r="Y2" s="1046" t="s">
        <v>1679</v>
      </c>
      <c r="Z2" s="1014"/>
      <c r="AA2" s="1014"/>
      <c r="AB2" s="1014"/>
      <c r="AC2" s="1016"/>
      <c r="AD2" s="1438" t="s">
        <v>1680</v>
      </c>
    </row>
    <row r="3" spans="1:30" ht="18" customHeight="1">
      <c r="A3" s="1135"/>
      <c r="B3" s="1019"/>
      <c r="C3" s="1431" t="s">
        <v>1681</v>
      </c>
      <c r="D3" s="1431" t="s">
        <v>1682</v>
      </c>
      <c r="E3" s="1085" t="s">
        <v>180</v>
      </c>
      <c r="F3" s="1431" t="s">
        <v>1683</v>
      </c>
      <c r="G3" s="1431" t="s">
        <v>1684</v>
      </c>
      <c r="H3" s="1431" t="s">
        <v>1685</v>
      </c>
      <c r="I3" s="1431" t="s">
        <v>1686</v>
      </c>
      <c r="J3" s="1431" t="s">
        <v>1687</v>
      </c>
      <c r="K3" s="1431" t="s">
        <v>1688</v>
      </c>
      <c r="L3" s="1431" t="s">
        <v>1689</v>
      </c>
      <c r="M3" s="1277" t="s">
        <v>1690</v>
      </c>
      <c r="N3" s="1276"/>
      <c r="O3" s="1276"/>
      <c r="P3" s="1121" t="s">
        <v>858</v>
      </c>
      <c r="Q3" s="1132"/>
      <c r="R3" s="1323" t="s">
        <v>1691</v>
      </c>
      <c r="S3" s="1121" t="s">
        <v>1692</v>
      </c>
      <c r="T3" s="1132"/>
      <c r="U3" s="1132"/>
      <c r="V3" s="1133"/>
      <c r="W3" s="1121" t="s">
        <v>1693</v>
      </c>
      <c r="X3" s="1133"/>
      <c r="Y3" s="1431" t="s">
        <v>1694</v>
      </c>
      <c r="Z3" s="1431" t="s">
        <v>1695</v>
      </c>
      <c r="AA3" s="1431" t="s">
        <v>1696</v>
      </c>
      <c r="AB3" s="1431" t="s">
        <v>1697</v>
      </c>
      <c r="AC3" s="1439" t="s">
        <v>1698</v>
      </c>
      <c r="AD3" s="1190"/>
    </row>
    <row r="4" spans="1:30" ht="79.5" customHeight="1">
      <c r="A4" s="1135"/>
      <c r="B4" s="1021"/>
      <c r="C4" s="1023"/>
      <c r="D4" s="1023"/>
      <c r="E4" s="1023"/>
      <c r="F4" s="1023"/>
      <c r="G4" s="1023"/>
      <c r="H4" s="1023"/>
      <c r="I4" s="1023"/>
      <c r="J4" s="1023"/>
      <c r="K4" s="1023"/>
      <c r="L4" s="1023"/>
      <c r="M4" s="474" t="s">
        <v>1699</v>
      </c>
      <c r="N4" s="474" t="s">
        <v>1700</v>
      </c>
      <c r="O4" s="474" t="s">
        <v>1168</v>
      </c>
      <c r="P4" s="474" t="s">
        <v>1701</v>
      </c>
      <c r="Q4" s="475" t="s">
        <v>1168</v>
      </c>
      <c r="R4" s="1023"/>
      <c r="S4" s="474" t="s">
        <v>1702</v>
      </c>
      <c r="T4" s="474" t="s">
        <v>1703</v>
      </c>
      <c r="U4" s="476" t="s">
        <v>1704</v>
      </c>
      <c r="V4" s="474" t="s">
        <v>1168</v>
      </c>
      <c r="W4" s="474" t="s">
        <v>1705</v>
      </c>
      <c r="X4" s="474" t="s">
        <v>1168</v>
      </c>
      <c r="Y4" s="1023"/>
      <c r="Z4" s="1023"/>
      <c r="AA4" s="1023"/>
      <c r="AB4" s="1023"/>
      <c r="AC4" s="1440"/>
      <c r="AD4" s="1191"/>
    </row>
    <row r="5" spans="1:30" ht="23.25" customHeight="1">
      <c r="A5" s="1135"/>
      <c r="B5" s="477" t="s">
        <v>1939</v>
      </c>
      <c r="C5" s="43">
        <v>669</v>
      </c>
      <c r="D5" s="728">
        <v>1590</v>
      </c>
      <c r="E5" s="282">
        <f t="shared" ref="E5:E14" si="0">IF(SUM(C5:D5)=0,"",SUM(C5:D5))</f>
        <v>2259</v>
      </c>
      <c r="F5" s="728">
        <v>3</v>
      </c>
      <c r="G5" s="728">
        <v>51</v>
      </c>
      <c r="H5" s="728">
        <v>750</v>
      </c>
      <c r="I5" s="728">
        <v>348</v>
      </c>
      <c r="J5" s="728">
        <v>263</v>
      </c>
      <c r="K5" s="728">
        <v>43</v>
      </c>
      <c r="L5" s="728">
        <v>15</v>
      </c>
      <c r="M5" s="728">
        <v>195</v>
      </c>
      <c r="N5" s="728">
        <v>229</v>
      </c>
      <c r="O5" s="728">
        <v>187</v>
      </c>
      <c r="P5" s="728">
        <v>23</v>
      </c>
      <c r="Q5" s="728">
        <v>20</v>
      </c>
      <c r="R5" s="728">
        <v>137</v>
      </c>
      <c r="S5" s="728">
        <v>93</v>
      </c>
      <c r="T5" s="728">
        <v>41</v>
      </c>
      <c r="U5" s="728">
        <v>21</v>
      </c>
      <c r="V5" s="728">
        <v>31</v>
      </c>
      <c r="W5" s="728">
        <v>15</v>
      </c>
      <c r="X5" s="728">
        <v>331</v>
      </c>
      <c r="Y5" s="728">
        <v>3</v>
      </c>
      <c r="Z5" s="728">
        <v>3</v>
      </c>
      <c r="AA5" s="728">
        <v>35</v>
      </c>
      <c r="AB5" s="728">
        <v>22</v>
      </c>
      <c r="AC5" s="728">
        <v>157</v>
      </c>
      <c r="AD5" s="728">
        <v>90</v>
      </c>
    </row>
    <row r="6" spans="1:30" ht="23.25" customHeight="1">
      <c r="A6" s="1135"/>
      <c r="B6" s="477" t="s">
        <v>331</v>
      </c>
      <c r="C6" s="45">
        <v>688</v>
      </c>
      <c r="D6" s="724">
        <v>1807</v>
      </c>
      <c r="E6" s="282">
        <f t="shared" si="0"/>
        <v>2495</v>
      </c>
      <c r="F6" s="724">
        <v>3</v>
      </c>
      <c r="G6" s="724">
        <v>22</v>
      </c>
      <c r="H6" s="724">
        <v>831</v>
      </c>
      <c r="I6" s="724">
        <v>401</v>
      </c>
      <c r="J6" s="724">
        <v>235</v>
      </c>
      <c r="K6" s="724">
        <v>39</v>
      </c>
      <c r="L6" s="724">
        <v>13</v>
      </c>
      <c r="M6" s="724">
        <v>235</v>
      </c>
      <c r="N6" s="724">
        <v>204</v>
      </c>
      <c r="O6" s="724">
        <v>197</v>
      </c>
      <c r="P6" s="724">
        <v>17</v>
      </c>
      <c r="Q6" s="724">
        <v>22</v>
      </c>
      <c r="R6" s="724">
        <v>144</v>
      </c>
      <c r="S6" s="724">
        <v>99</v>
      </c>
      <c r="T6" s="724">
        <v>56</v>
      </c>
      <c r="U6" s="724">
        <v>15</v>
      </c>
      <c r="V6" s="724">
        <v>29</v>
      </c>
      <c r="W6" s="724">
        <v>7</v>
      </c>
      <c r="X6" s="724">
        <v>338</v>
      </c>
      <c r="Y6" s="724">
        <v>1</v>
      </c>
      <c r="Z6" s="724" t="s">
        <v>177</v>
      </c>
      <c r="AA6" s="724">
        <v>41</v>
      </c>
      <c r="AB6" s="724">
        <v>17</v>
      </c>
      <c r="AC6" s="724">
        <v>172</v>
      </c>
      <c r="AD6" s="724">
        <v>102</v>
      </c>
    </row>
    <row r="7" spans="1:30" ht="23.25" customHeight="1">
      <c r="A7" s="1135"/>
      <c r="B7" s="477" t="s">
        <v>332</v>
      </c>
      <c r="C7" s="45">
        <v>609</v>
      </c>
      <c r="D7" s="724">
        <v>1895</v>
      </c>
      <c r="E7" s="282">
        <f t="shared" si="0"/>
        <v>2504</v>
      </c>
      <c r="F7" s="724" t="s">
        <v>177</v>
      </c>
      <c r="G7" s="724">
        <v>18</v>
      </c>
      <c r="H7" s="724">
        <v>730</v>
      </c>
      <c r="I7" s="724">
        <v>374</v>
      </c>
      <c r="J7" s="724">
        <v>192</v>
      </c>
      <c r="K7" s="724">
        <v>36</v>
      </c>
      <c r="L7" s="724">
        <v>7</v>
      </c>
      <c r="M7" s="724">
        <v>216</v>
      </c>
      <c r="N7" s="724">
        <v>172</v>
      </c>
      <c r="O7" s="724">
        <v>221</v>
      </c>
      <c r="P7" s="724">
        <v>22</v>
      </c>
      <c r="Q7" s="724">
        <v>14</v>
      </c>
      <c r="R7" s="724">
        <v>134</v>
      </c>
      <c r="S7" s="724">
        <v>92</v>
      </c>
      <c r="T7" s="724">
        <v>28</v>
      </c>
      <c r="U7" s="724">
        <v>13</v>
      </c>
      <c r="V7" s="724" t="s">
        <v>177</v>
      </c>
      <c r="W7" s="724">
        <v>1</v>
      </c>
      <c r="X7" s="724">
        <v>341</v>
      </c>
      <c r="Y7" s="724">
        <v>2</v>
      </c>
      <c r="Z7" s="724">
        <v>10</v>
      </c>
      <c r="AA7" s="724">
        <v>34</v>
      </c>
      <c r="AB7" s="724">
        <v>13</v>
      </c>
      <c r="AC7" s="724">
        <v>150</v>
      </c>
      <c r="AD7" s="724">
        <v>84</v>
      </c>
    </row>
    <row r="8" spans="1:30" ht="23.25" customHeight="1">
      <c r="A8" s="1135"/>
      <c r="B8" s="477" t="s">
        <v>181</v>
      </c>
      <c r="C8" s="45">
        <v>552</v>
      </c>
      <c r="D8" s="724">
        <v>1832</v>
      </c>
      <c r="E8" s="282">
        <f t="shared" si="0"/>
        <v>2384</v>
      </c>
      <c r="F8" s="724">
        <v>2</v>
      </c>
      <c r="G8" s="724">
        <v>10</v>
      </c>
      <c r="H8" s="724">
        <v>680</v>
      </c>
      <c r="I8" s="724">
        <v>338</v>
      </c>
      <c r="J8" s="724">
        <v>164</v>
      </c>
      <c r="K8" s="724">
        <v>43</v>
      </c>
      <c r="L8" s="724">
        <v>7</v>
      </c>
      <c r="M8" s="724">
        <v>206</v>
      </c>
      <c r="N8" s="724">
        <v>149</v>
      </c>
      <c r="O8" s="724">
        <v>197</v>
      </c>
      <c r="P8" s="724">
        <v>20</v>
      </c>
      <c r="Q8" s="724">
        <v>23</v>
      </c>
      <c r="R8" s="724">
        <v>118</v>
      </c>
      <c r="S8" s="724">
        <v>77</v>
      </c>
      <c r="T8" s="724">
        <v>33</v>
      </c>
      <c r="U8" s="724">
        <v>6</v>
      </c>
      <c r="V8" s="724">
        <v>7</v>
      </c>
      <c r="W8" s="724">
        <v>1</v>
      </c>
      <c r="X8" s="724">
        <v>310</v>
      </c>
      <c r="Y8" s="724">
        <v>7</v>
      </c>
      <c r="Z8" s="724">
        <v>6</v>
      </c>
      <c r="AA8" s="724">
        <v>33</v>
      </c>
      <c r="AB8" s="724">
        <v>11</v>
      </c>
      <c r="AC8" s="724">
        <v>140</v>
      </c>
      <c r="AD8" s="724">
        <v>73</v>
      </c>
    </row>
    <row r="9" spans="1:30" ht="23.25" customHeight="1">
      <c r="A9" s="1135"/>
      <c r="B9" s="477" t="s">
        <v>164</v>
      </c>
      <c r="C9" s="301">
        <v>563</v>
      </c>
      <c r="D9" s="281">
        <v>1785</v>
      </c>
      <c r="E9" s="282">
        <f t="shared" si="0"/>
        <v>2348</v>
      </c>
      <c r="F9" s="281">
        <v>2</v>
      </c>
      <c r="G9" s="281">
        <v>24</v>
      </c>
      <c r="H9" s="281">
        <v>660</v>
      </c>
      <c r="I9" s="281">
        <v>335</v>
      </c>
      <c r="J9" s="281">
        <v>197</v>
      </c>
      <c r="K9" s="281">
        <v>27</v>
      </c>
      <c r="L9" s="281">
        <v>4</v>
      </c>
      <c r="M9" s="281">
        <v>200</v>
      </c>
      <c r="N9" s="281">
        <v>168</v>
      </c>
      <c r="O9" s="281">
        <v>168</v>
      </c>
      <c r="P9" s="281">
        <v>15</v>
      </c>
      <c r="Q9" s="281">
        <v>12</v>
      </c>
      <c r="R9" s="281">
        <v>122</v>
      </c>
      <c r="S9" s="281">
        <v>71</v>
      </c>
      <c r="T9" s="281">
        <v>38</v>
      </c>
      <c r="U9" s="281">
        <v>10</v>
      </c>
      <c r="V9" s="281">
        <v>10</v>
      </c>
      <c r="W9" s="281">
        <v>14</v>
      </c>
      <c r="X9" s="281">
        <v>286</v>
      </c>
      <c r="Y9" s="281">
        <v>1</v>
      </c>
      <c r="Z9" s="281">
        <v>7</v>
      </c>
      <c r="AA9" s="281">
        <v>27</v>
      </c>
      <c r="AB9" s="281">
        <v>12</v>
      </c>
      <c r="AC9" s="281">
        <v>182</v>
      </c>
      <c r="AD9" s="281">
        <v>59</v>
      </c>
    </row>
    <row r="10" spans="1:30" ht="23.25" customHeight="1">
      <c r="A10" s="1135"/>
      <c r="B10" s="478" t="s">
        <v>165</v>
      </c>
      <c r="C10" s="301">
        <v>550</v>
      </c>
      <c r="D10" s="281">
        <v>1933</v>
      </c>
      <c r="E10" s="282">
        <f t="shared" si="0"/>
        <v>2483</v>
      </c>
      <c r="F10" s="281">
        <v>3</v>
      </c>
      <c r="G10" s="281">
        <v>16</v>
      </c>
      <c r="H10" s="281">
        <v>668</v>
      </c>
      <c r="I10" s="281">
        <v>309</v>
      </c>
      <c r="J10" s="281">
        <v>196</v>
      </c>
      <c r="K10" s="281">
        <v>39</v>
      </c>
      <c r="L10" s="281">
        <v>6</v>
      </c>
      <c r="M10" s="281">
        <v>179</v>
      </c>
      <c r="N10" s="281">
        <v>159</v>
      </c>
      <c r="O10" s="281">
        <v>167</v>
      </c>
      <c r="P10" s="281">
        <v>27</v>
      </c>
      <c r="Q10" s="281">
        <v>12</v>
      </c>
      <c r="R10" s="281">
        <v>104</v>
      </c>
      <c r="S10" s="281">
        <v>73</v>
      </c>
      <c r="T10" s="281">
        <v>45</v>
      </c>
      <c r="U10" s="281">
        <v>26</v>
      </c>
      <c r="V10" s="281">
        <v>39</v>
      </c>
      <c r="W10" s="281">
        <v>16</v>
      </c>
      <c r="X10" s="281">
        <v>247</v>
      </c>
      <c r="Y10" s="281" t="s">
        <v>177</v>
      </c>
      <c r="Z10" s="281">
        <v>11</v>
      </c>
      <c r="AA10" s="281">
        <v>26</v>
      </c>
      <c r="AB10" s="281">
        <v>9</v>
      </c>
      <c r="AC10" s="281">
        <v>107</v>
      </c>
      <c r="AD10" s="281">
        <v>53</v>
      </c>
    </row>
    <row r="11" spans="1:30" ht="23.25" customHeight="1">
      <c r="A11" s="1135"/>
      <c r="B11" s="478" t="s">
        <v>166</v>
      </c>
      <c r="C11" s="301">
        <v>536</v>
      </c>
      <c r="D11" s="281">
        <v>2085</v>
      </c>
      <c r="E11" s="282">
        <f t="shared" si="0"/>
        <v>2621</v>
      </c>
      <c r="F11" s="281">
        <v>1</v>
      </c>
      <c r="G11" s="281">
        <v>20</v>
      </c>
      <c r="H11" s="281">
        <v>623</v>
      </c>
      <c r="I11" s="281">
        <v>322</v>
      </c>
      <c r="J11" s="281">
        <v>166</v>
      </c>
      <c r="K11" s="281">
        <v>46</v>
      </c>
      <c r="L11" s="281">
        <v>2</v>
      </c>
      <c r="M11" s="281">
        <v>193</v>
      </c>
      <c r="N11" s="281">
        <v>136</v>
      </c>
      <c r="O11" s="281">
        <v>161</v>
      </c>
      <c r="P11" s="281">
        <v>27</v>
      </c>
      <c r="Q11" s="281">
        <v>19</v>
      </c>
      <c r="R11" s="281">
        <v>121</v>
      </c>
      <c r="S11" s="281">
        <v>68</v>
      </c>
      <c r="T11" s="281">
        <v>42</v>
      </c>
      <c r="U11" s="281">
        <v>33</v>
      </c>
      <c r="V11" s="281">
        <v>25</v>
      </c>
      <c r="W11" s="281">
        <v>18</v>
      </c>
      <c r="X11" s="281">
        <v>229</v>
      </c>
      <c r="Y11" s="281" t="s">
        <v>177</v>
      </c>
      <c r="Z11" s="281">
        <v>1</v>
      </c>
      <c r="AA11" s="281">
        <v>20</v>
      </c>
      <c r="AB11" s="281">
        <v>7</v>
      </c>
      <c r="AC11" s="281">
        <v>140</v>
      </c>
      <c r="AD11" s="281">
        <v>65</v>
      </c>
    </row>
    <row r="12" spans="1:30" ht="23.25" customHeight="1">
      <c r="A12" s="1135"/>
      <c r="B12" s="477" t="s">
        <v>211</v>
      </c>
      <c r="C12" s="301">
        <v>441</v>
      </c>
      <c r="D12" s="281">
        <v>2022</v>
      </c>
      <c r="E12" s="282">
        <f t="shared" si="0"/>
        <v>2463</v>
      </c>
      <c r="F12" s="281">
        <v>2</v>
      </c>
      <c r="G12" s="281">
        <v>8</v>
      </c>
      <c r="H12" s="281">
        <v>523</v>
      </c>
      <c r="I12" s="281">
        <v>271</v>
      </c>
      <c r="J12" s="281">
        <v>144</v>
      </c>
      <c r="K12" s="281">
        <v>25</v>
      </c>
      <c r="L12" s="281">
        <v>1</v>
      </c>
      <c r="M12" s="281">
        <v>159</v>
      </c>
      <c r="N12" s="281">
        <v>126</v>
      </c>
      <c r="O12" s="281">
        <v>131</v>
      </c>
      <c r="P12" s="281">
        <v>20</v>
      </c>
      <c r="Q12" s="281">
        <v>5</v>
      </c>
      <c r="R12" s="281">
        <v>107</v>
      </c>
      <c r="S12" s="281">
        <v>56</v>
      </c>
      <c r="T12" s="281">
        <v>34</v>
      </c>
      <c r="U12" s="281">
        <v>30</v>
      </c>
      <c r="V12" s="281">
        <v>29</v>
      </c>
      <c r="W12" s="281">
        <v>16</v>
      </c>
      <c r="X12" s="281">
        <v>169</v>
      </c>
      <c r="Y12" s="281" t="s">
        <v>177</v>
      </c>
      <c r="Z12" s="281" t="s">
        <v>177</v>
      </c>
      <c r="AA12" s="281">
        <v>15</v>
      </c>
      <c r="AB12" s="281">
        <v>2</v>
      </c>
      <c r="AC12" s="281">
        <v>134</v>
      </c>
      <c r="AD12" s="281">
        <v>38</v>
      </c>
    </row>
    <row r="13" spans="1:30" ht="23.25" customHeight="1">
      <c r="A13" s="1135"/>
      <c r="B13" s="477" t="s">
        <v>1884</v>
      </c>
      <c r="C13" s="301">
        <v>383</v>
      </c>
      <c r="D13" s="281">
        <v>1742</v>
      </c>
      <c r="E13" s="282">
        <f t="shared" si="0"/>
        <v>2125</v>
      </c>
      <c r="F13" s="281">
        <v>1</v>
      </c>
      <c r="G13" s="281">
        <v>10</v>
      </c>
      <c r="H13" s="281">
        <v>453</v>
      </c>
      <c r="I13" s="281">
        <v>169</v>
      </c>
      <c r="J13" s="281">
        <v>110</v>
      </c>
      <c r="K13" s="281">
        <v>21</v>
      </c>
      <c r="L13" s="281">
        <v>1</v>
      </c>
      <c r="M13" s="281">
        <v>123</v>
      </c>
      <c r="N13" s="281">
        <v>122</v>
      </c>
      <c r="O13" s="281">
        <v>113</v>
      </c>
      <c r="P13" s="281">
        <v>15</v>
      </c>
      <c r="Q13" s="281">
        <v>9</v>
      </c>
      <c r="R13" s="281">
        <v>81</v>
      </c>
      <c r="S13" s="281">
        <v>33</v>
      </c>
      <c r="T13" s="281">
        <v>36</v>
      </c>
      <c r="U13" s="281">
        <v>23</v>
      </c>
      <c r="V13" s="281">
        <v>18</v>
      </c>
      <c r="W13" s="281">
        <v>11</v>
      </c>
      <c r="X13" s="281">
        <v>174</v>
      </c>
      <c r="Y13" s="281">
        <v>4</v>
      </c>
      <c r="Z13" s="281">
        <v>3</v>
      </c>
      <c r="AA13" s="281">
        <v>11</v>
      </c>
      <c r="AB13" s="281">
        <v>6</v>
      </c>
      <c r="AC13" s="281">
        <v>78</v>
      </c>
      <c r="AD13" s="281">
        <v>52</v>
      </c>
    </row>
    <row r="14" spans="1:30" ht="23.25" customHeight="1" thickBot="1">
      <c r="A14" s="1135"/>
      <c r="B14" s="479" t="s">
        <v>1938</v>
      </c>
      <c r="C14" s="480">
        <v>406</v>
      </c>
      <c r="D14" s="285">
        <v>1817</v>
      </c>
      <c r="E14" s="286">
        <f t="shared" si="0"/>
        <v>2223</v>
      </c>
      <c r="F14" s="285">
        <v>3</v>
      </c>
      <c r="G14" s="285">
        <v>14</v>
      </c>
      <c r="H14" s="285">
        <v>472</v>
      </c>
      <c r="I14" s="285">
        <v>186</v>
      </c>
      <c r="J14" s="285">
        <v>114</v>
      </c>
      <c r="K14" s="285">
        <v>20</v>
      </c>
      <c r="L14" s="285">
        <v>2</v>
      </c>
      <c r="M14" s="285">
        <v>141</v>
      </c>
      <c r="N14" s="285">
        <v>119</v>
      </c>
      <c r="O14" s="285">
        <v>124</v>
      </c>
      <c r="P14" s="285">
        <v>19</v>
      </c>
      <c r="Q14" s="285">
        <v>3</v>
      </c>
      <c r="R14" s="285">
        <v>100</v>
      </c>
      <c r="S14" s="285">
        <v>40</v>
      </c>
      <c r="T14" s="285">
        <v>34</v>
      </c>
      <c r="U14" s="285">
        <v>23</v>
      </c>
      <c r="V14" s="285">
        <v>24</v>
      </c>
      <c r="W14" s="285">
        <v>9</v>
      </c>
      <c r="X14" s="285">
        <v>163</v>
      </c>
      <c r="Y14" s="285">
        <v>2</v>
      </c>
      <c r="Z14" s="285">
        <v>4</v>
      </c>
      <c r="AA14" s="285">
        <v>18</v>
      </c>
      <c r="AB14" s="285">
        <v>5</v>
      </c>
      <c r="AC14" s="285">
        <v>69</v>
      </c>
      <c r="AD14" s="285">
        <v>54</v>
      </c>
    </row>
    <row r="15" spans="1:30" ht="18" customHeight="1">
      <c r="A15" s="1135"/>
      <c r="B15" s="40" t="s">
        <v>1706</v>
      </c>
      <c r="C15" s="40"/>
      <c r="D15" s="40"/>
      <c r="E15" s="40"/>
      <c r="F15" s="40"/>
      <c r="G15" s="40"/>
      <c r="H15" s="40"/>
      <c r="I15" s="40"/>
      <c r="J15" s="40"/>
      <c r="K15" s="40"/>
      <c r="L15" s="40"/>
      <c r="M15" s="40"/>
      <c r="N15" s="40"/>
      <c r="O15" s="40"/>
      <c r="P15" s="40"/>
      <c r="Q15" s="40"/>
      <c r="R15" s="40"/>
      <c r="S15" s="40"/>
      <c r="T15" s="40"/>
      <c r="U15" s="40"/>
      <c r="V15" s="40"/>
      <c r="W15" s="40"/>
      <c r="X15" s="40"/>
      <c r="Y15" s="40"/>
      <c r="Z15" s="40"/>
      <c r="AA15" s="1033" t="s">
        <v>1707</v>
      </c>
      <c r="AB15" s="1226"/>
      <c r="AC15" s="1226"/>
      <c r="AD15" s="1226"/>
    </row>
    <row r="16" spans="1:30" ht="18.75" customHeight="1">
      <c r="A16" s="1135"/>
      <c r="AA16" s="46"/>
      <c r="AB16" s="184"/>
      <c r="AC16" s="184"/>
      <c r="AD16" s="184"/>
    </row>
    <row r="17" spans="1:25" ht="15" customHeight="1" thickBot="1">
      <c r="A17" s="1135"/>
      <c r="B17" s="40" t="s">
        <v>1708</v>
      </c>
      <c r="C17" s="481"/>
      <c r="D17" s="481"/>
      <c r="E17" s="481"/>
      <c r="F17" s="481"/>
      <c r="G17" s="481"/>
      <c r="H17" s="481"/>
      <c r="I17" s="481"/>
      <c r="J17" s="481"/>
      <c r="K17" s="481"/>
      <c r="L17" s="481"/>
      <c r="M17" s="481"/>
      <c r="N17" s="481"/>
      <c r="O17" s="481"/>
      <c r="P17" s="481"/>
      <c r="Q17" s="481"/>
      <c r="R17" s="481"/>
      <c r="S17" s="481"/>
      <c r="T17" s="481"/>
      <c r="U17" s="481"/>
      <c r="V17" s="481"/>
      <c r="W17" s="481"/>
      <c r="X17" s="481"/>
    </row>
    <row r="18" spans="1:25" ht="18" customHeight="1">
      <c r="A18" s="1135"/>
      <c r="B18" s="1441" t="s">
        <v>198</v>
      </c>
      <c r="C18" s="1430" t="s">
        <v>158</v>
      </c>
      <c r="D18" s="1430"/>
      <c r="E18" s="1430"/>
      <c r="F18" s="1430" t="s">
        <v>1709</v>
      </c>
      <c r="G18" s="1430"/>
      <c r="H18" s="1430"/>
      <c r="I18" s="1430" t="s">
        <v>1710</v>
      </c>
      <c r="J18" s="1430"/>
      <c r="K18" s="1430"/>
      <c r="L18" s="1430" t="s">
        <v>1070</v>
      </c>
      <c r="M18" s="1430"/>
      <c r="N18" s="1430"/>
      <c r="O18" s="1430" t="s">
        <v>1711</v>
      </c>
      <c r="P18" s="1430"/>
      <c r="Q18" s="1430"/>
      <c r="R18" s="1430" t="s">
        <v>1712</v>
      </c>
      <c r="S18" s="1430"/>
      <c r="T18" s="1430"/>
      <c r="U18" s="1430" t="s">
        <v>174</v>
      </c>
      <c r="V18" s="1430"/>
      <c r="W18" s="1430"/>
      <c r="X18" s="1432" t="s">
        <v>1713</v>
      </c>
      <c r="Y18" s="1435" t="s">
        <v>1714</v>
      </c>
    </row>
    <row r="19" spans="1:25" ht="18" customHeight="1">
      <c r="A19" s="1135"/>
      <c r="B19" s="1339"/>
      <c r="C19" s="1427" t="s">
        <v>1674</v>
      </c>
      <c r="D19" s="1427" t="s">
        <v>1715</v>
      </c>
      <c r="E19" s="1428" t="s">
        <v>1716</v>
      </c>
      <c r="F19" s="1427" t="s">
        <v>1674</v>
      </c>
      <c r="G19" s="1427" t="s">
        <v>1715</v>
      </c>
      <c r="H19" s="1428" t="s">
        <v>1716</v>
      </c>
      <c r="I19" s="1427" t="s">
        <v>1674</v>
      </c>
      <c r="J19" s="1427" t="s">
        <v>1715</v>
      </c>
      <c r="K19" s="1428" t="s">
        <v>1716</v>
      </c>
      <c r="L19" s="1427" t="s">
        <v>1674</v>
      </c>
      <c r="M19" s="1427" t="s">
        <v>1715</v>
      </c>
      <c r="N19" s="1428" t="s">
        <v>1716</v>
      </c>
      <c r="O19" s="1427" t="s">
        <v>1674</v>
      </c>
      <c r="P19" s="1427" t="s">
        <v>1715</v>
      </c>
      <c r="Q19" s="1428" t="s">
        <v>1716</v>
      </c>
      <c r="R19" s="1427" t="s">
        <v>1674</v>
      </c>
      <c r="S19" s="1427" t="s">
        <v>1715</v>
      </c>
      <c r="T19" s="1428" t="s">
        <v>1716</v>
      </c>
      <c r="U19" s="1427" t="s">
        <v>1674</v>
      </c>
      <c r="V19" s="1427" t="s">
        <v>1715</v>
      </c>
      <c r="W19" s="1428" t="s">
        <v>1716</v>
      </c>
      <c r="X19" s="1433"/>
      <c r="Y19" s="1436"/>
    </row>
    <row r="20" spans="1:25" ht="18" customHeight="1">
      <c r="A20" s="1135"/>
      <c r="B20" s="1339"/>
      <c r="C20" s="1427"/>
      <c r="D20" s="1427"/>
      <c r="E20" s="1429"/>
      <c r="F20" s="1427"/>
      <c r="G20" s="1427"/>
      <c r="H20" s="1429"/>
      <c r="I20" s="1427"/>
      <c r="J20" s="1427"/>
      <c r="K20" s="1429"/>
      <c r="L20" s="1427"/>
      <c r="M20" s="1427"/>
      <c r="N20" s="1429"/>
      <c r="O20" s="1427"/>
      <c r="P20" s="1427"/>
      <c r="Q20" s="1429"/>
      <c r="R20" s="1427"/>
      <c r="S20" s="1427"/>
      <c r="T20" s="1429"/>
      <c r="U20" s="1427"/>
      <c r="V20" s="1427"/>
      <c r="W20" s="1429"/>
      <c r="X20" s="1434"/>
      <c r="Y20" s="1437"/>
    </row>
    <row r="21" spans="1:25" ht="23.25" customHeight="1">
      <c r="A21" s="1135"/>
      <c r="B21" s="471" t="s">
        <v>717</v>
      </c>
      <c r="C21" s="740">
        <f>IF(SUM(F21,I21,L21,O21,R21,U21)=0,"",SUM(F21,I21,L21,O21,R21,U21))</f>
        <v>550</v>
      </c>
      <c r="D21" s="741">
        <f>IF(SUM(G21,J21,M21,P21,S21,V21)=0,"",SUM(G21,J21,M21,P21,S21,V21))</f>
        <v>687</v>
      </c>
      <c r="E21" s="754">
        <f>IF(SUM(H21,K21,N21,Q21,T21,W21)=0,"",SUM(H21,K21,N21,Q21,T21,W21))</f>
        <v>3</v>
      </c>
      <c r="F21" s="726">
        <v>402</v>
      </c>
      <c r="G21" s="726">
        <v>512</v>
      </c>
      <c r="H21" s="753">
        <v>2</v>
      </c>
      <c r="I21" s="726">
        <v>87</v>
      </c>
      <c r="J21" s="726">
        <v>106</v>
      </c>
      <c r="K21" s="753" t="s">
        <v>177</v>
      </c>
      <c r="L21" s="726">
        <v>23</v>
      </c>
      <c r="M21" s="726">
        <v>29</v>
      </c>
      <c r="N21" s="753">
        <v>1</v>
      </c>
      <c r="O21" s="726">
        <v>15</v>
      </c>
      <c r="P21" s="726">
        <v>15</v>
      </c>
      <c r="Q21" s="753" t="s">
        <v>177</v>
      </c>
      <c r="R21" s="726" t="s">
        <v>177</v>
      </c>
      <c r="S21" s="726" t="s">
        <v>177</v>
      </c>
      <c r="T21" s="753" t="s">
        <v>177</v>
      </c>
      <c r="U21" s="726">
        <v>23</v>
      </c>
      <c r="V21" s="726">
        <v>25</v>
      </c>
      <c r="W21" s="753" t="s">
        <v>177</v>
      </c>
      <c r="X21" s="726">
        <v>168</v>
      </c>
      <c r="Y21" s="728">
        <v>3</v>
      </c>
    </row>
    <row r="22" spans="1:25" ht="23.25" customHeight="1">
      <c r="A22" s="1135"/>
      <c r="B22" s="471" t="s">
        <v>166</v>
      </c>
      <c r="C22" s="740">
        <v>536</v>
      </c>
      <c r="D22" s="741">
        <v>644</v>
      </c>
      <c r="E22" s="754">
        <f>IF(SUM(H22,K22,N22,Q22,T22,W22)=0,"",SUM(H22,K22,N22,Q22,T22,W22))</f>
        <v>1</v>
      </c>
      <c r="F22" s="725">
        <v>396</v>
      </c>
      <c r="G22" s="725">
        <v>474</v>
      </c>
      <c r="H22" s="482">
        <v>1</v>
      </c>
      <c r="I22" s="725">
        <v>88</v>
      </c>
      <c r="J22" s="725">
        <v>112</v>
      </c>
      <c r="K22" s="482" t="s">
        <v>177</v>
      </c>
      <c r="L22" s="725">
        <v>96</v>
      </c>
      <c r="M22" s="725">
        <v>75</v>
      </c>
      <c r="N22" s="482" t="s">
        <v>177</v>
      </c>
      <c r="O22" s="725">
        <v>166</v>
      </c>
      <c r="P22" s="725">
        <v>163</v>
      </c>
      <c r="Q22" s="482" t="s">
        <v>177</v>
      </c>
      <c r="R22" s="725">
        <v>16</v>
      </c>
      <c r="S22" s="725">
        <v>17</v>
      </c>
      <c r="T22" s="482" t="s">
        <v>177</v>
      </c>
      <c r="U22" s="725">
        <v>14</v>
      </c>
      <c r="V22" s="725">
        <v>16</v>
      </c>
      <c r="W22" s="482" t="s">
        <v>177</v>
      </c>
      <c r="X22" s="725">
        <v>168</v>
      </c>
      <c r="Y22" s="724">
        <v>3</v>
      </c>
    </row>
    <row r="23" spans="1:25" ht="23.25" customHeight="1">
      <c r="A23" s="369"/>
      <c r="B23" s="471" t="s">
        <v>211</v>
      </c>
      <c r="C23" s="740">
        <v>441</v>
      </c>
      <c r="D23" s="741">
        <v>540</v>
      </c>
      <c r="E23" s="754">
        <f>IF(SUM(H23,K23,N23,Q23,T23,W23)=0,"",SUM(H23,K23,N23,Q23,T23,W23))</f>
        <v>2</v>
      </c>
      <c r="F23" s="725">
        <v>336</v>
      </c>
      <c r="G23" s="725">
        <v>427</v>
      </c>
      <c r="H23" s="482">
        <v>1</v>
      </c>
      <c r="I23" s="725">
        <v>81</v>
      </c>
      <c r="J23" s="725">
        <v>88</v>
      </c>
      <c r="K23" s="482" t="s">
        <v>177</v>
      </c>
      <c r="L23" s="725">
        <v>12</v>
      </c>
      <c r="M23" s="725">
        <v>15</v>
      </c>
      <c r="N23" s="482" t="s">
        <v>177</v>
      </c>
      <c r="O23" s="725">
        <v>6</v>
      </c>
      <c r="P23" s="725">
        <v>6</v>
      </c>
      <c r="Q23" s="482">
        <v>1</v>
      </c>
      <c r="R23" s="725" t="s">
        <v>177</v>
      </c>
      <c r="S23" s="725" t="s">
        <v>177</v>
      </c>
      <c r="T23" s="482" t="s">
        <v>177</v>
      </c>
      <c r="U23" s="725">
        <v>3</v>
      </c>
      <c r="V23" s="725">
        <v>3</v>
      </c>
      <c r="W23" s="482" t="s">
        <v>177</v>
      </c>
      <c r="X23" s="725">
        <v>168</v>
      </c>
      <c r="Y23" s="724">
        <v>3</v>
      </c>
    </row>
    <row r="24" spans="1:25" ht="23.25" customHeight="1">
      <c r="A24" s="369"/>
      <c r="B24" s="471" t="s">
        <v>1884</v>
      </c>
      <c r="C24" s="740">
        <f>IF(SUM(F24,I24,L24,O24,R24,U24)=0,"",SUM(F24,I24,L24,O24,R24,U24))</f>
        <v>383</v>
      </c>
      <c r="D24" s="741">
        <f>IF(SUM(G24,J24,M24,P24,S24,V24)=0,"",SUM(G24,J24,M24,P24,S24,V24))</f>
        <v>464</v>
      </c>
      <c r="E24" s="754">
        <f>IF(SUM(H24,K24,N24,Q24,T24,W24)=0,"",SUM(H24,K24,N24,Q24,T24,W24))</f>
        <v>1</v>
      </c>
      <c r="F24" s="725">
        <v>275</v>
      </c>
      <c r="G24" s="725">
        <v>337</v>
      </c>
      <c r="H24" s="482" t="s">
        <v>516</v>
      </c>
      <c r="I24" s="725">
        <v>82</v>
      </c>
      <c r="J24" s="725">
        <v>96</v>
      </c>
      <c r="K24" s="482" t="s">
        <v>516</v>
      </c>
      <c r="L24" s="725">
        <v>17</v>
      </c>
      <c r="M24" s="725">
        <v>19</v>
      </c>
      <c r="N24" s="482">
        <v>1</v>
      </c>
      <c r="O24" s="725">
        <v>7</v>
      </c>
      <c r="P24" s="725">
        <v>7</v>
      </c>
      <c r="Q24" s="482" t="s">
        <v>516</v>
      </c>
      <c r="R24" s="725" t="s">
        <v>516</v>
      </c>
      <c r="S24" s="725" t="s">
        <v>516</v>
      </c>
      <c r="T24" s="482" t="s">
        <v>516</v>
      </c>
      <c r="U24" s="725">
        <v>2</v>
      </c>
      <c r="V24" s="725">
        <v>5</v>
      </c>
      <c r="W24" s="482" t="s">
        <v>516</v>
      </c>
      <c r="X24" s="725">
        <v>168</v>
      </c>
      <c r="Y24" s="724">
        <v>3</v>
      </c>
    </row>
    <row r="25" spans="1:25" ht="23.25" customHeight="1" thickBot="1">
      <c r="A25" s="369"/>
      <c r="B25" s="483" t="s">
        <v>1938</v>
      </c>
      <c r="C25" s="755">
        <f>IF(SUM(F25,I25,L25,O25,R25,U25)=0,"",SUM(F25,I25,L25,O25,R25,U25))</f>
        <v>406</v>
      </c>
      <c r="D25" s="756">
        <v>489</v>
      </c>
      <c r="E25" s="757">
        <f>IF(SUM(H25,K25,N25,Q25,T25,W25)=0,"",SUM(H25,K25,N25,Q25,T25,W25))</f>
        <v>3</v>
      </c>
      <c r="F25" s="727">
        <v>283</v>
      </c>
      <c r="G25" s="727">
        <v>330</v>
      </c>
      <c r="H25" s="484">
        <v>2</v>
      </c>
      <c r="I25" s="727">
        <v>100</v>
      </c>
      <c r="J25" s="727">
        <v>119</v>
      </c>
      <c r="K25" s="484" t="s">
        <v>2065</v>
      </c>
      <c r="L25" s="727">
        <v>18</v>
      </c>
      <c r="M25" s="727">
        <v>18</v>
      </c>
      <c r="N25" s="484">
        <v>1</v>
      </c>
      <c r="O25" s="727">
        <v>3</v>
      </c>
      <c r="P25" s="727">
        <v>3</v>
      </c>
      <c r="Q25" s="484" t="s">
        <v>2065</v>
      </c>
      <c r="R25" s="727" t="s">
        <v>2065</v>
      </c>
      <c r="S25" s="727" t="s">
        <v>2065</v>
      </c>
      <c r="T25" s="484" t="s">
        <v>2065</v>
      </c>
      <c r="U25" s="727">
        <v>2</v>
      </c>
      <c r="V25" s="727">
        <v>2</v>
      </c>
      <c r="W25" s="484" t="s">
        <v>2065</v>
      </c>
      <c r="X25" s="727">
        <v>168</v>
      </c>
      <c r="Y25" s="732">
        <v>3</v>
      </c>
    </row>
    <row r="26" spans="1:25" ht="15.95" customHeight="1">
      <c r="A26" s="369"/>
      <c r="B26" s="36" t="s">
        <v>1706</v>
      </c>
      <c r="C26" s="242"/>
      <c r="D26" s="242"/>
      <c r="E26" s="242"/>
      <c r="F26" s="242"/>
      <c r="G26" s="242"/>
      <c r="H26" s="242"/>
      <c r="I26" s="242"/>
      <c r="J26" s="242"/>
      <c r="K26" s="242"/>
      <c r="L26" s="242"/>
      <c r="M26" s="242"/>
      <c r="N26" s="242"/>
      <c r="O26" s="242"/>
      <c r="P26" s="242"/>
      <c r="Q26" s="242"/>
      <c r="R26" s="242"/>
      <c r="S26" s="242"/>
      <c r="T26" s="242"/>
      <c r="U26" s="242"/>
      <c r="V26" s="1033" t="s">
        <v>1707</v>
      </c>
      <c r="W26" s="1226"/>
      <c r="X26" s="1226"/>
      <c r="Y26" s="1226"/>
    </row>
    <row r="27" spans="1:25" ht="15.95" customHeight="1">
      <c r="B27" s="485" t="s">
        <v>1717</v>
      </c>
      <c r="C27" s="234"/>
      <c r="D27" s="234"/>
      <c r="E27" s="234"/>
      <c r="F27" s="234"/>
      <c r="G27" s="234"/>
      <c r="H27" s="234"/>
      <c r="I27" s="234"/>
      <c r="J27" s="234"/>
      <c r="K27" s="234"/>
      <c r="L27" s="234"/>
      <c r="M27" s="234"/>
      <c r="N27" s="234"/>
      <c r="O27" s="234"/>
      <c r="P27" s="234"/>
      <c r="Q27" s="234"/>
      <c r="R27" s="234"/>
      <c r="S27" s="234"/>
      <c r="T27" s="234"/>
      <c r="U27" s="234"/>
      <c r="V27" s="234"/>
      <c r="W27" s="234"/>
      <c r="X27" s="234"/>
    </row>
    <row r="28" spans="1:25" ht="15.95" customHeight="1">
      <c r="B28" s="234" t="s">
        <v>1718</v>
      </c>
      <c r="C28" s="481"/>
      <c r="D28" s="481"/>
      <c r="E28" s="481"/>
      <c r="F28" s="481"/>
      <c r="G28" s="481"/>
      <c r="H28" s="481"/>
      <c r="I28" s="481"/>
      <c r="J28" s="481"/>
      <c r="K28" s="481"/>
      <c r="L28" s="481"/>
      <c r="M28" s="481"/>
      <c r="N28" s="481"/>
      <c r="O28" s="481"/>
      <c r="P28" s="481"/>
      <c r="Q28" s="481"/>
      <c r="R28" s="481"/>
      <c r="S28" s="481"/>
      <c r="T28" s="481"/>
      <c r="U28" s="481"/>
      <c r="V28" s="481"/>
      <c r="W28" s="481"/>
      <c r="X28" s="481"/>
    </row>
    <row r="29" spans="1:25" ht="15.95" customHeight="1">
      <c r="B29" s="485" t="s">
        <v>1719</v>
      </c>
      <c r="C29" s="481"/>
      <c r="D29" s="481"/>
      <c r="E29" s="481"/>
      <c r="F29" s="481"/>
      <c r="G29" s="481"/>
      <c r="H29" s="481"/>
      <c r="I29" s="481"/>
      <c r="J29" s="481"/>
      <c r="K29" s="481"/>
      <c r="L29" s="481"/>
      <c r="M29" s="481"/>
      <c r="N29" s="481"/>
      <c r="O29" s="481"/>
      <c r="P29" s="481"/>
      <c r="Q29" s="481"/>
      <c r="R29" s="481"/>
      <c r="S29" s="481"/>
      <c r="T29" s="481"/>
      <c r="U29" s="481"/>
      <c r="V29" s="481"/>
      <c r="W29" s="481"/>
      <c r="X29" s="481"/>
    </row>
  </sheetData>
  <mergeCells count="62">
    <mergeCell ref="A1:A22"/>
    <mergeCell ref="B2:B4"/>
    <mergeCell ref="C2:E2"/>
    <mergeCell ref="F2:H2"/>
    <mergeCell ref="I2:L2"/>
    <mergeCell ref="J3:J4"/>
    <mergeCell ref="K3:K4"/>
    <mergeCell ref="L3:L4"/>
    <mergeCell ref="B18:B20"/>
    <mergeCell ref="C18:E18"/>
    <mergeCell ref="F18:H18"/>
    <mergeCell ref="I18:K18"/>
    <mergeCell ref="L18:N18"/>
    <mergeCell ref="H19:H20"/>
    <mergeCell ref="C19:C20"/>
    <mergeCell ref="D19:D20"/>
    <mergeCell ref="R2:X2"/>
    <mergeCell ref="Y2:AC2"/>
    <mergeCell ref="AD2:AD4"/>
    <mergeCell ref="C3:C4"/>
    <mergeCell ref="D3:D4"/>
    <mergeCell ref="E3:E4"/>
    <mergeCell ref="F3:F4"/>
    <mergeCell ref="G3:G4"/>
    <mergeCell ref="H3:H4"/>
    <mergeCell ref="I3:I4"/>
    <mergeCell ref="M2:Q2"/>
    <mergeCell ref="M3:O3"/>
    <mergeCell ref="AA3:AA4"/>
    <mergeCell ref="AB3:AB4"/>
    <mergeCell ref="AC3:AC4"/>
    <mergeCell ref="AA15:AD15"/>
    <mergeCell ref="O18:Q18"/>
    <mergeCell ref="P3:Q3"/>
    <mergeCell ref="R3:R4"/>
    <mergeCell ref="S3:V3"/>
    <mergeCell ref="W3:X3"/>
    <mergeCell ref="Y3:Y4"/>
    <mergeCell ref="Z3:Z4"/>
    <mergeCell ref="U18:W18"/>
    <mergeCell ref="X18:X20"/>
    <mergeCell ref="Y18:Y20"/>
    <mergeCell ref="U19:U20"/>
    <mergeCell ref="V19:V20"/>
    <mergeCell ref="W19:W20"/>
    <mergeCell ref="E19:E20"/>
    <mergeCell ref="F19:F20"/>
    <mergeCell ref="G19:G20"/>
    <mergeCell ref="N19:N20"/>
    <mergeCell ref="R18:T18"/>
    <mergeCell ref="I19:I20"/>
    <mergeCell ref="J19:J20"/>
    <mergeCell ref="K19:K20"/>
    <mergeCell ref="L19:L20"/>
    <mergeCell ref="M19:M20"/>
    <mergeCell ref="V26:Y26"/>
    <mergeCell ref="O19:O20"/>
    <mergeCell ref="P19:P20"/>
    <mergeCell ref="Q19:Q20"/>
    <mergeCell ref="R19:R20"/>
    <mergeCell ref="S19:S20"/>
    <mergeCell ref="T19:T20"/>
  </mergeCells>
  <phoneticPr fontId="3"/>
  <pageMargins left="0.39370078740157483" right="0.55118110236220474" top="1.1811023622047245" bottom="0.43307086614173229" header="0.9055118110236221" footer="0.51181102362204722"/>
  <pageSetup paperSize="9" scale="80" firstPageNumber="66" orientation="landscape" r:id="rId1"/>
  <headerFooter alignWithMargins="0">
    <oddHeader>&amp;C&amp;"ＭＳ 明朝,標準"&amp;20警　　　察</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P17"/>
  <sheetViews>
    <sheetView zoomScaleNormal="100" zoomScaleSheetLayoutView="100" workbookViewId="0">
      <selection sqref="A1:E22"/>
    </sheetView>
  </sheetViews>
  <sheetFormatPr defaultRowHeight="13.5"/>
  <cols>
    <col min="1" max="1" width="11.375" style="36" customWidth="1"/>
    <col min="2" max="16" width="5.875" style="36" customWidth="1"/>
    <col min="17" max="16384" width="9" style="36"/>
  </cols>
  <sheetData>
    <row r="1" spans="1:16" ht="30" customHeight="1" thickBot="1">
      <c r="A1" s="41" t="s">
        <v>1720</v>
      </c>
      <c r="B1" s="41"/>
      <c r="C1" s="41"/>
      <c r="D1" s="41"/>
      <c r="E1" s="41"/>
      <c r="F1" s="41"/>
      <c r="G1" s="41"/>
      <c r="H1" s="41"/>
      <c r="I1" s="41"/>
      <c r="J1" s="41"/>
      <c r="K1" s="41"/>
      <c r="L1" s="41"/>
      <c r="M1" s="41"/>
    </row>
    <row r="2" spans="1:16" ht="30" customHeight="1">
      <c r="A2" s="1124" t="s">
        <v>317</v>
      </c>
      <c r="B2" s="1046" t="s">
        <v>528</v>
      </c>
      <c r="C2" s="1014"/>
      <c r="D2" s="1014"/>
      <c r="E2" s="1046" t="s">
        <v>1721</v>
      </c>
      <c r="F2" s="1014"/>
      <c r="G2" s="1016"/>
      <c r="H2" s="1046" t="s">
        <v>1722</v>
      </c>
      <c r="I2" s="1014"/>
      <c r="J2" s="1016"/>
      <c r="K2" s="1102" t="s">
        <v>1723</v>
      </c>
      <c r="L2" s="1014"/>
      <c r="M2" s="1014"/>
      <c r="N2" s="1046" t="s">
        <v>174</v>
      </c>
      <c r="O2" s="1014"/>
      <c r="P2" s="1014"/>
    </row>
    <row r="3" spans="1:16" ht="30" customHeight="1">
      <c r="A3" s="1021"/>
      <c r="B3" s="314" t="s">
        <v>1724</v>
      </c>
      <c r="C3" s="314" t="s">
        <v>1725</v>
      </c>
      <c r="D3" s="314" t="s">
        <v>1726</v>
      </c>
      <c r="E3" s="314" t="s">
        <v>1724</v>
      </c>
      <c r="F3" s="314" t="s">
        <v>1725</v>
      </c>
      <c r="G3" s="314" t="s">
        <v>1726</v>
      </c>
      <c r="H3" s="314" t="s">
        <v>1724</v>
      </c>
      <c r="I3" s="314" t="s">
        <v>1725</v>
      </c>
      <c r="J3" s="314" t="s">
        <v>1726</v>
      </c>
      <c r="K3" s="314" t="s">
        <v>1724</v>
      </c>
      <c r="L3" s="314" t="s">
        <v>1725</v>
      </c>
      <c r="M3" s="315" t="s">
        <v>1726</v>
      </c>
      <c r="N3" s="314" t="s">
        <v>1724</v>
      </c>
      <c r="O3" s="314" t="s">
        <v>1725</v>
      </c>
      <c r="P3" s="315" t="s">
        <v>1726</v>
      </c>
    </row>
    <row r="4" spans="1:16" ht="30" customHeight="1">
      <c r="A4" s="477" t="s">
        <v>1939</v>
      </c>
      <c r="B4" s="419">
        <f t="shared" ref="B4:D5" si="0">IF(SUM(E4,H4,K4,N4)=0,"",SUM(E4,H4,K4,N4))</f>
        <v>1554</v>
      </c>
      <c r="C4" s="758">
        <f t="shared" si="0"/>
        <v>374</v>
      </c>
      <c r="D4" s="758">
        <f t="shared" si="0"/>
        <v>309</v>
      </c>
      <c r="E4" s="465">
        <v>16</v>
      </c>
      <c r="F4" s="465">
        <v>8</v>
      </c>
      <c r="G4" s="465">
        <v>11</v>
      </c>
      <c r="H4" s="465">
        <v>1195</v>
      </c>
      <c r="I4" s="465">
        <v>236</v>
      </c>
      <c r="J4" s="465">
        <v>176</v>
      </c>
      <c r="K4" s="465">
        <v>72</v>
      </c>
      <c r="L4" s="465">
        <v>48</v>
      </c>
      <c r="M4" s="465">
        <v>51</v>
      </c>
      <c r="N4" s="465">
        <v>271</v>
      </c>
      <c r="O4" s="465">
        <v>82</v>
      </c>
      <c r="P4" s="465">
        <v>71</v>
      </c>
    </row>
    <row r="5" spans="1:16" ht="30" customHeight="1">
      <c r="A5" s="477" t="s">
        <v>331</v>
      </c>
      <c r="B5" s="420">
        <f t="shared" si="0"/>
        <v>1711</v>
      </c>
      <c r="C5" s="748">
        <f t="shared" si="0"/>
        <v>292</v>
      </c>
      <c r="D5" s="748">
        <f t="shared" si="0"/>
        <v>265</v>
      </c>
      <c r="E5" s="556">
        <v>9</v>
      </c>
      <c r="F5" s="556">
        <v>8</v>
      </c>
      <c r="G5" s="556">
        <v>7</v>
      </c>
      <c r="H5" s="556">
        <v>1309</v>
      </c>
      <c r="I5" s="556">
        <v>145</v>
      </c>
      <c r="J5" s="556">
        <v>115</v>
      </c>
      <c r="K5" s="556">
        <v>80</v>
      </c>
      <c r="L5" s="556">
        <v>54</v>
      </c>
      <c r="M5" s="556">
        <v>55</v>
      </c>
      <c r="N5" s="556">
        <v>313</v>
      </c>
      <c r="O5" s="556">
        <v>85</v>
      </c>
      <c r="P5" s="556">
        <v>88</v>
      </c>
    </row>
    <row r="6" spans="1:16" ht="30" customHeight="1">
      <c r="A6" s="477" t="s">
        <v>332</v>
      </c>
      <c r="B6" s="420">
        <v>1584</v>
      </c>
      <c r="C6" s="748">
        <v>214</v>
      </c>
      <c r="D6" s="748">
        <v>195</v>
      </c>
      <c r="E6" s="556">
        <v>13</v>
      </c>
      <c r="F6" s="556">
        <v>10</v>
      </c>
      <c r="G6" s="556">
        <v>10</v>
      </c>
      <c r="H6" s="556">
        <v>1221</v>
      </c>
      <c r="I6" s="556">
        <v>97</v>
      </c>
      <c r="J6" s="556">
        <v>68</v>
      </c>
      <c r="K6" s="556">
        <v>68</v>
      </c>
      <c r="L6" s="556">
        <v>48</v>
      </c>
      <c r="M6" s="556">
        <v>54</v>
      </c>
      <c r="N6" s="556">
        <v>286</v>
      </c>
      <c r="O6" s="556">
        <v>93</v>
      </c>
      <c r="P6" s="556">
        <v>109</v>
      </c>
    </row>
    <row r="7" spans="1:16" ht="30" customHeight="1">
      <c r="A7" s="477" t="s">
        <v>181</v>
      </c>
      <c r="B7" s="420">
        <f t="shared" ref="B7:D13" si="1">IF(SUM(E7,H7,K7,N7)=0,"",SUM(E7,H7,K7,N7))</f>
        <v>1412</v>
      </c>
      <c r="C7" s="748">
        <f t="shared" si="1"/>
        <v>268</v>
      </c>
      <c r="D7" s="748">
        <f t="shared" si="1"/>
        <v>286</v>
      </c>
      <c r="E7" s="556" t="s">
        <v>177</v>
      </c>
      <c r="F7" s="556">
        <v>1</v>
      </c>
      <c r="G7" s="556">
        <v>1</v>
      </c>
      <c r="H7" s="556">
        <v>1120</v>
      </c>
      <c r="I7" s="556">
        <v>145</v>
      </c>
      <c r="J7" s="556">
        <v>123</v>
      </c>
      <c r="K7" s="556">
        <v>64</v>
      </c>
      <c r="L7" s="556">
        <v>51</v>
      </c>
      <c r="M7" s="556">
        <v>57</v>
      </c>
      <c r="N7" s="556">
        <v>228</v>
      </c>
      <c r="O7" s="556">
        <v>71</v>
      </c>
      <c r="P7" s="556">
        <v>105</v>
      </c>
    </row>
    <row r="8" spans="1:16" ht="30" customHeight="1">
      <c r="A8" s="477" t="s">
        <v>164</v>
      </c>
      <c r="B8" s="420">
        <f t="shared" si="1"/>
        <v>1183</v>
      </c>
      <c r="C8" s="748">
        <f t="shared" si="1"/>
        <v>235</v>
      </c>
      <c r="D8" s="748">
        <f t="shared" si="1"/>
        <v>192</v>
      </c>
      <c r="E8" s="556">
        <v>7</v>
      </c>
      <c r="F8" s="556">
        <v>3</v>
      </c>
      <c r="G8" s="556">
        <v>2</v>
      </c>
      <c r="H8" s="556">
        <v>902</v>
      </c>
      <c r="I8" s="556">
        <v>135</v>
      </c>
      <c r="J8" s="556">
        <v>73</v>
      </c>
      <c r="K8" s="556">
        <v>44</v>
      </c>
      <c r="L8" s="556">
        <v>36</v>
      </c>
      <c r="M8" s="556">
        <v>36</v>
      </c>
      <c r="N8" s="556">
        <v>230</v>
      </c>
      <c r="O8" s="556">
        <v>61</v>
      </c>
      <c r="P8" s="556">
        <v>81</v>
      </c>
    </row>
    <row r="9" spans="1:16" ht="30" customHeight="1">
      <c r="A9" s="478" t="s">
        <v>165</v>
      </c>
      <c r="B9" s="420">
        <f t="shared" si="1"/>
        <v>1080</v>
      </c>
      <c r="C9" s="748">
        <f t="shared" si="1"/>
        <v>196</v>
      </c>
      <c r="D9" s="748">
        <f t="shared" si="1"/>
        <v>161</v>
      </c>
      <c r="E9" s="556" t="s">
        <v>177</v>
      </c>
      <c r="F9" s="556">
        <v>1</v>
      </c>
      <c r="G9" s="556">
        <v>1</v>
      </c>
      <c r="H9" s="556">
        <v>839</v>
      </c>
      <c r="I9" s="556">
        <v>102</v>
      </c>
      <c r="J9" s="556">
        <v>80</v>
      </c>
      <c r="K9" s="556">
        <v>52</v>
      </c>
      <c r="L9" s="556">
        <v>39</v>
      </c>
      <c r="M9" s="556">
        <v>41</v>
      </c>
      <c r="N9" s="556">
        <v>189</v>
      </c>
      <c r="O9" s="556">
        <v>54</v>
      </c>
      <c r="P9" s="556">
        <v>39</v>
      </c>
    </row>
    <row r="10" spans="1:16" ht="30" customHeight="1">
      <c r="A10" s="478" t="s">
        <v>166</v>
      </c>
      <c r="B10" s="420">
        <f t="shared" si="1"/>
        <v>881</v>
      </c>
      <c r="C10" s="748">
        <f t="shared" si="1"/>
        <v>188</v>
      </c>
      <c r="D10" s="748">
        <f t="shared" si="1"/>
        <v>157</v>
      </c>
      <c r="E10" s="556">
        <v>6</v>
      </c>
      <c r="F10" s="556">
        <v>4</v>
      </c>
      <c r="G10" s="556">
        <v>3</v>
      </c>
      <c r="H10" s="556">
        <v>696</v>
      </c>
      <c r="I10" s="556">
        <v>110</v>
      </c>
      <c r="J10" s="556">
        <v>84</v>
      </c>
      <c r="K10" s="556">
        <v>38</v>
      </c>
      <c r="L10" s="556">
        <v>31</v>
      </c>
      <c r="M10" s="556">
        <v>30</v>
      </c>
      <c r="N10" s="556">
        <v>141</v>
      </c>
      <c r="O10" s="556">
        <v>43</v>
      </c>
      <c r="P10" s="556">
        <v>40</v>
      </c>
    </row>
    <row r="11" spans="1:16" ht="30" customHeight="1">
      <c r="A11" s="477" t="s">
        <v>211</v>
      </c>
      <c r="B11" s="420">
        <f t="shared" si="1"/>
        <v>755</v>
      </c>
      <c r="C11" s="748">
        <f t="shared" si="1"/>
        <v>167</v>
      </c>
      <c r="D11" s="748">
        <f t="shared" si="1"/>
        <v>120</v>
      </c>
      <c r="E11" s="556">
        <v>7</v>
      </c>
      <c r="F11" s="556">
        <v>5</v>
      </c>
      <c r="G11" s="556">
        <v>3</v>
      </c>
      <c r="H11" s="556">
        <v>586</v>
      </c>
      <c r="I11" s="556">
        <v>96</v>
      </c>
      <c r="J11" s="556">
        <v>53</v>
      </c>
      <c r="K11" s="556">
        <v>36</v>
      </c>
      <c r="L11" s="556">
        <v>22</v>
      </c>
      <c r="M11" s="556">
        <v>23</v>
      </c>
      <c r="N11" s="556">
        <v>126</v>
      </c>
      <c r="O11" s="556">
        <v>44</v>
      </c>
      <c r="P11" s="556">
        <v>41</v>
      </c>
    </row>
    <row r="12" spans="1:16" ht="30" customHeight="1">
      <c r="A12" s="477" t="s">
        <v>1884</v>
      </c>
      <c r="B12" s="420">
        <f t="shared" si="1"/>
        <v>601</v>
      </c>
      <c r="C12" s="748">
        <f t="shared" si="1"/>
        <v>225</v>
      </c>
      <c r="D12" s="748">
        <v>148</v>
      </c>
      <c r="E12" s="556">
        <v>4</v>
      </c>
      <c r="F12" s="556">
        <v>3</v>
      </c>
      <c r="G12" s="556">
        <v>2</v>
      </c>
      <c r="H12" s="556">
        <v>434</v>
      </c>
      <c r="I12" s="556">
        <v>131</v>
      </c>
      <c r="J12" s="556">
        <v>73</v>
      </c>
      <c r="K12" s="556">
        <v>37</v>
      </c>
      <c r="L12" s="556">
        <v>28</v>
      </c>
      <c r="M12" s="556">
        <v>36</v>
      </c>
      <c r="N12" s="556">
        <v>126</v>
      </c>
      <c r="O12" s="556">
        <v>63</v>
      </c>
      <c r="P12" s="556">
        <v>58</v>
      </c>
    </row>
    <row r="13" spans="1:16" ht="30" customHeight="1" thickBot="1">
      <c r="A13" s="479" t="s">
        <v>1938</v>
      </c>
      <c r="B13" s="421">
        <f t="shared" si="1"/>
        <v>597</v>
      </c>
      <c r="C13" s="749">
        <f t="shared" si="1"/>
        <v>220</v>
      </c>
      <c r="D13" s="749">
        <f t="shared" si="1"/>
        <v>139</v>
      </c>
      <c r="E13" s="742">
        <v>5</v>
      </c>
      <c r="F13" s="742">
        <v>4</v>
      </c>
      <c r="G13" s="742">
        <v>4</v>
      </c>
      <c r="H13" s="742">
        <v>418</v>
      </c>
      <c r="I13" s="742">
        <v>143</v>
      </c>
      <c r="J13" s="742">
        <v>62</v>
      </c>
      <c r="K13" s="742">
        <v>20</v>
      </c>
      <c r="L13" s="742">
        <v>21</v>
      </c>
      <c r="M13" s="742">
        <v>32</v>
      </c>
      <c r="N13" s="742">
        <v>154</v>
      </c>
      <c r="O13" s="742">
        <v>52</v>
      </c>
      <c r="P13" s="742">
        <v>41</v>
      </c>
    </row>
    <row r="14" spans="1:16" ht="30" customHeight="1">
      <c r="A14" s="36" t="s">
        <v>1727</v>
      </c>
      <c r="J14" s="1106" t="s">
        <v>1707</v>
      </c>
      <c r="K14" s="1035"/>
      <c r="L14" s="1035"/>
      <c r="M14" s="1035"/>
      <c r="N14" s="1035"/>
      <c r="O14" s="1035"/>
      <c r="P14" s="1035"/>
    </row>
    <row r="15" spans="1:16" ht="30" customHeight="1">
      <c r="A15" s="36" t="s">
        <v>1728</v>
      </c>
    </row>
    <row r="16" spans="1:16" ht="30" customHeight="1">
      <c r="A16" s="36" t="s">
        <v>1729</v>
      </c>
    </row>
    <row r="17" spans="1:1" ht="30" customHeight="1">
      <c r="A17" s="36" t="s">
        <v>1730</v>
      </c>
    </row>
  </sheetData>
  <mergeCells count="7">
    <mergeCell ref="J14:P14"/>
    <mergeCell ref="A2:A3"/>
    <mergeCell ref="B2:D2"/>
    <mergeCell ref="E2:G2"/>
    <mergeCell ref="H2:J2"/>
    <mergeCell ref="K2:M2"/>
    <mergeCell ref="N2:P2"/>
  </mergeCells>
  <phoneticPr fontId="3"/>
  <printOptions horizontalCentered="1"/>
  <pageMargins left="0.78740157480314965" right="0.6692913385826772" top="0.98425196850393704" bottom="0.98425196850393704" header="0.51181102362204722" footer="0.51181102362204722"/>
  <pageSetup paperSize="9" scale="89" firstPageNumber="64" orientation="portrait" useFirstPageNumber="1" r:id="rId1"/>
  <headerFooter alignWithMargins="0">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F38"/>
  <sheetViews>
    <sheetView zoomScaleNormal="100" workbookViewId="0">
      <selection sqref="A1:E1"/>
    </sheetView>
  </sheetViews>
  <sheetFormatPr defaultRowHeight="13.5"/>
  <cols>
    <col min="1" max="1" width="27.5" style="36" bestFit="1" customWidth="1"/>
    <col min="2" max="6" width="14.875" style="36" customWidth="1"/>
    <col min="7" max="7" width="9" style="36"/>
    <col min="8" max="8" width="11.625" style="36" bestFit="1" customWidth="1"/>
    <col min="9" max="9" width="11.375" style="36" customWidth="1"/>
    <col min="10" max="16384" width="9" style="36"/>
  </cols>
  <sheetData>
    <row r="1" spans="1:6" ht="18" customHeight="1" thickBot="1">
      <c r="A1" s="41" t="s">
        <v>1731</v>
      </c>
      <c r="B1" s="487"/>
      <c r="C1" s="487"/>
      <c r="D1" s="487"/>
      <c r="E1" s="487"/>
      <c r="F1" s="487"/>
    </row>
    <row r="2" spans="1:6" ht="27">
      <c r="A2" s="400" t="s">
        <v>1732</v>
      </c>
      <c r="B2" s="747" t="s">
        <v>1733</v>
      </c>
      <c r="C2" s="747" t="s">
        <v>1734</v>
      </c>
      <c r="D2" s="747" t="s">
        <v>1894</v>
      </c>
      <c r="E2" s="747" t="s">
        <v>1969</v>
      </c>
      <c r="F2" s="573" t="s">
        <v>1968</v>
      </c>
    </row>
    <row r="3" spans="1:6" ht="24" customHeight="1">
      <c r="A3" s="488" t="s">
        <v>1735</v>
      </c>
      <c r="B3" s="579">
        <f>IF(B4="","",SUM(B4,B27,B34,B35,B36))</f>
        <v>58034843</v>
      </c>
      <c r="C3" s="579">
        <f>IF(C4="","",SUM(C4,C27,C34,C35,C36))</f>
        <v>55742706</v>
      </c>
      <c r="D3" s="579">
        <f>IF(D4="","",SUM(D4,D27,D34,D35,D36))</f>
        <v>55508622</v>
      </c>
      <c r="E3" s="579">
        <f>IF(E4="","",SUM(E4,E27,E34,E35,E36))</f>
        <v>68742675</v>
      </c>
      <c r="F3" s="586">
        <f>IF(F4="","",SUM(F4,F27,F34,F35,F36))</f>
        <v>60697784</v>
      </c>
    </row>
    <row r="4" spans="1:6" ht="24" customHeight="1">
      <c r="A4" s="488" t="s">
        <v>1736</v>
      </c>
      <c r="B4" s="581">
        <f>IF(SUM(B5:B26)=0,"",SUM(B5:B26))</f>
        <v>29294302</v>
      </c>
      <c r="C4" s="581">
        <f>IF(SUM(C5:C26)=0,"",SUM(C5:C26))</f>
        <v>27960662</v>
      </c>
      <c r="D4" s="581">
        <f>IF(SUM(D5:D26)=0,"",SUM(D5:D26))</f>
        <v>28309697</v>
      </c>
      <c r="E4" s="581">
        <f>IF(SUM(E5:E26)=0,"",SUM(E5:E26))</f>
        <v>39382908</v>
      </c>
      <c r="F4" s="582">
        <f>IF(SUM(F5:F26)=0,"",SUM(F5:F26))</f>
        <v>31788050</v>
      </c>
    </row>
    <row r="5" spans="1:6" ht="24" customHeight="1">
      <c r="A5" s="490" t="s">
        <v>1737</v>
      </c>
      <c r="B5" s="724">
        <v>11584542</v>
      </c>
      <c r="C5" s="724">
        <v>11526877</v>
      </c>
      <c r="D5" s="724">
        <v>11677574</v>
      </c>
      <c r="E5" s="724">
        <v>11607959</v>
      </c>
      <c r="F5" s="743">
        <v>10520191</v>
      </c>
    </row>
    <row r="6" spans="1:6" ht="24" customHeight="1">
      <c r="A6" s="490" t="s">
        <v>1738</v>
      </c>
      <c r="B6" s="724">
        <v>182537</v>
      </c>
      <c r="C6" s="724">
        <v>184716</v>
      </c>
      <c r="D6" s="724">
        <v>190352</v>
      </c>
      <c r="E6" s="724">
        <v>187953</v>
      </c>
      <c r="F6" s="743">
        <v>180000</v>
      </c>
    </row>
    <row r="7" spans="1:6" ht="24" customHeight="1">
      <c r="A7" s="490" t="s">
        <v>1739</v>
      </c>
      <c r="B7" s="724">
        <v>24052</v>
      </c>
      <c r="C7" s="724">
        <v>22704</v>
      </c>
      <c r="D7" s="724">
        <v>13814</v>
      </c>
      <c r="E7" s="724">
        <v>13390</v>
      </c>
      <c r="F7" s="743">
        <v>15000</v>
      </c>
    </row>
    <row r="8" spans="1:6" ht="24" customHeight="1">
      <c r="A8" s="490" t="s">
        <v>1740</v>
      </c>
      <c r="B8" s="724">
        <v>68255</v>
      </c>
      <c r="C8" s="724">
        <v>54015</v>
      </c>
      <c r="D8" s="724">
        <v>63749</v>
      </c>
      <c r="E8" s="724">
        <v>56714</v>
      </c>
      <c r="F8" s="743">
        <v>35000</v>
      </c>
    </row>
    <row r="9" spans="1:6" ht="24" customHeight="1">
      <c r="A9" s="490" t="s">
        <v>1741</v>
      </c>
      <c r="B9" s="724">
        <v>69198</v>
      </c>
      <c r="C9" s="724">
        <v>45726</v>
      </c>
      <c r="D9" s="724">
        <v>36689</v>
      </c>
      <c r="E9" s="724">
        <v>64182</v>
      </c>
      <c r="F9" s="743">
        <v>25000</v>
      </c>
    </row>
    <row r="10" spans="1:6" s="571" customFormat="1" ht="24" customHeight="1">
      <c r="A10" s="490" t="s">
        <v>1911</v>
      </c>
      <c r="B10" s="724" t="s">
        <v>516</v>
      </c>
      <c r="C10" s="724" t="s">
        <v>516</v>
      </c>
      <c r="D10" s="724" t="s">
        <v>516</v>
      </c>
      <c r="E10" s="724">
        <v>59980</v>
      </c>
      <c r="F10" s="743">
        <v>99000</v>
      </c>
    </row>
    <row r="11" spans="1:6" ht="24" customHeight="1">
      <c r="A11" s="490" t="s">
        <v>1742</v>
      </c>
      <c r="B11" s="724">
        <v>1341454</v>
      </c>
      <c r="C11" s="724">
        <v>1311360</v>
      </c>
      <c r="D11" s="724">
        <v>1250771</v>
      </c>
      <c r="E11" s="724">
        <v>1545766</v>
      </c>
      <c r="F11" s="743">
        <v>1538000</v>
      </c>
    </row>
    <row r="12" spans="1:6" ht="24" customHeight="1">
      <c r="A12" s="490" t="s">
        <v>1743</v>
      </c>
      <c r="B12" s="724">
        <v>64235</v>
      </c>
      <c r="C12" s="724">
        <v>68335</v>
      </c>
      <c r="D12" s="724">
        <v>36533</v>
      </c>
      <c r="E12" s="724">
        <v>3</v>
      </c>
      <c r="F12" s="743" t="s">
        <v>177</v>
      </c>
    </row>
    <row r="13" spans="1:6" s="571" customFormat="1" ht="24" customHeight="1">
      <c r="A13" s="490" t="s">
        <v>1913</v>
      </c>
      <c r="B13" s="724" t="s">
        <v>516</v>
      </c>
      <c r="C13" s="724" t="s">
        <v>516</v>
      </c>
      <c r="D13" s="724">
        <v>11371</v>
      </c>
      <c r="E13" s="724">
        <v>22442</v>
      </c>
      <c r="F13" s="743">
        <v>39000</v>
      </c>
    </row>
    <row r="14" spans="1:6" ht="24" customHeight="1">
      <c r="A14" s="490" t="s">
        <v>1744</v>
      </c>
      <c r="B14" s="724">
        <v>50222</v>
      </c>
      <c r="C14" s="724">
        <v>57097</v>
      </c>
      <c r="D14" s="724">
        <v>200079</v>
      </c>
      <c r="E14" s="724">
        <v>77595</v>
      </c>
      <c r="F14" s="743">
        <v>407000</v>
      </c>
    </row>
    <row r="15" spans="1:6" ht="24" customHeight="1">
      <c r="A15" s="490" t="s">
        <v>1745</v>
      </c>
      <c r="B15" s="724">
        <v>3765331</v>
      </c>
      <c r="C15" s="724">
        <v>3622163</v>
      </c>
      <c r="D15" s="724">
        <v>3890516</v>
      </c>
      <c r="E15" s="724">
        <v>3830458</v>
      </c>
      <c r="F15" s="743">
        <v>3695000</v>
      </c>
    </row>
    <row r="16" spans="1:6" ht="24" customHeight="1">
      <c r="A16" s="490" t="s">
        <v>1746</v>
      </c>
      <c r="B16" s="724">
        <v>13270</v>
      </c>
      <c r="C16" s="724">
        <v>12846</v>
      </c>
      <c r="D16" s="724">
        <v>12946</v>
      </c>
      <c r="E16" s="724">
        <v>14170</v>
      </c>
      <c r="F16" s="743">
        <v>12000</v>
      </c>
    </row>
    <row r="17" spans="1:6" ht="24" customHeight="1">
      <c r="A17" s="490" t="s">
        <v>1747</v>
      </c>
      <c r="B17" s="724">
        <v>140027</v>
      </c>
      <c r="C17" s="724">
        <v>150814</v>
      </c>
      <c r="D17" s="724">
        <v>102191</v>
      </c>
      <c r="E17" s="724">
        <v>53340</v>
      </c>
      <c r="F17" s="743">
        <v>62214</v>
      </c>
    </row>
    <row r="18" spans="1:6" ht="24" customHeight="1">
      <c r="A18" s="490" t="s">
        <v>1748</v>
      </c>
      <c r="B18" s="724">
        <v>402944</v>
      </c>
      <c r="C18" s="724">
        <v>425315</v>
      </c>
      <c r="D18" s="724">
        <v>399053</v>
      </c>
      <c r="E18" s="724">
        <v>335921</v>
      </c>
      <c r="F18" s="743">
        <v>324687</v>
      </c>
    </row>
    <row r="19" spans="1:6" ht="24" customHeight="1">
      <c r="A19" s="490" t="s">
        <v>1749</v>
      </c>
      <c r="B19" s="724">
        <v>5132546</v>
      </c>
      <c r="C19" s="724">
        <v>4913658</v>
      </c>
      <c r="D19" s="724">
        <v>5277553</v>
      </c>
      <c r="E19" s="724">
        <v>14515586</v>
      </c>
      <c r="F19" s="743">
        <v>5797403</v>
      </c>
    </row>
    <row r="20" spans="1:6" ht="24" customHeight="1">
      <c r="A20" s="490" t="s">
        <v>1750</v>
      </c>
      <c r="B20" s="724">
        <v>1976480</v>
      </c>
      <c r="C20" s="724">
        <v>1838274</v>
      </c>
      <c r="D20" s="724">
        <v>1892168</v>
      </c>
      <c r="E20" s="724">
        <v>2095737</v>
      </c>
      <c r="F20" s="743">
        <v>2105833</v>
      </c>
    </row>
    <row r="21" spans="1:6" ht="24" customHeight="1">
      <c r="A21" s="490" t="s">
        <v>1751</v>
      </c>
      <c r="B21" s="724">
        <v>675261</v>
      </c>
      <c r="C21" s="724">
        <v>231369</v>
      </c>
      <c r="D21" s="724">
        <v>136789</v>
      </c>
      <c r="E21" s="724">
        <v>161103</v>
      </c>
      <c r="F21" s="743">
        <v>113216</v>
      </c>
    </row>
    <row r="22" spans="1:6" ht="24" customHeight="1">
      <c r="A22" s="490" t="s">
        <v>1752</v>
      </c>
      <c r="B22" s="724">
        <v>157021</v>
      </c>
      <c r="C22" s="724">
        <v>171402</v>
      </c>
      <c r="D22" s="724">
        <v>462243</v>
      </c>
      <c r="E22" s="724">
        <v>591858</v>
      </c>
      <c r="F22" s="743">
        <v>805340</v>
      </c>
    </row>
    <row r="23" spans="1:6" ht="24" customHeight="1">
      <c r="A23" s="490" t="s">
        <v>1753</v>
      </c>
      <c r="B23" s="724">
        <v>142293</v>
      </c>
      <c r="C23" s="724">
        <v>260846</v>
      </c>
      <c r="D23" s="724">
        <v>279086</v>
      </c>
      <c r="E23" s="724">
        <v>826052</v>
      </c>
      <c r="F23" s="743">
        <v>1456165</v>
      </c>
    </row>
    <row r="24" spans="1:6" ht="24" customHeight="1">
      <c r="A24" s="490" t="s">
        <v>1754</v>
      </c>
      <c r="B24" s="724">
        <v>535832</v>
      </c>
      <c r="C24" s="724">
        <v>493244</v>
      </c>
      <c r="D24" s="724">
        <v>657970</v>
      </c>
      <c r="E24" s="724">
        <v>560093</v>
      </c>
      <c r="F24" s="743">
        <v>564601</v>
      </c>
    </row>
    <row r="25" spans="1:6" ht="24" customHeight="1">
      <c r="A25" s="490" t="s">
        <v>1755</v>
      </c>
      <c r="B25" s="724">
        <v>2602777</v>
      </c>
      <c r="C25" s="724">
        <v>2042099</v>
      </c>
      <c r="D25" s="724">
        <v>1280371</v>
      </c>
      <c r="E25" s="724">
        <v>2274473</v>
      </c>
      <c r="F25" s="743">
        <v>3992400</v>
      </c>
    </row>
    <row r="26" spans="1:6" ht="24" customHeight="1">
      <c r="A26" s="490" t="s">
        <v>1756</v>
      </c>
      <c r="B26" s="724">
        <v>366025</v>
      </c>
      <c r="C26" s="724">
        <v>527802</v>
      </c>
      <c r="D26" s="724">
        <v>437879</v>
      </c>
      <c r="E26" s="724">
        <v>488133</v>
      </c>
      <c r="F26" s="743">
        <v>1000</v>
      </c>
    </row>
    <row r="27" spans="1:6" ht="24" customHeight="1">
      <c r="A27" s="488" t="s">
        <v>1757</v>
      </c>
      <c r="B27" s="581">
        <f>IF(SUM(B28:B33)=0,"",SUM(B28:B33))</f>
        <v>20901838</v>
      </c>
      <c r="C27" s="581">
        <f>IF(SUM(C28:C33)=0,"",SUM(C28:C33))</f>
        <v>19742452</v>
      </c>
      <c r="D27" s="581">
        <f>IF(SUM(D28:D33)=0,"",SUM(D28:D33))</f>
        <v>19366964</v>
      </c>
      <c r="E27" s="581">
        <f>IF(SUM(E28:E33)=0,"",SUM(E28:E33))</f>
        <v>15597187</v>
      </c>
      <c r="F27" s="582">
        <f>IF(SUM(F28:F33)=0,"",SUM(F28:F33))</f>
        <v>15261362</v>
      </c>
    </row>
    <row r="28" spans="1:6" ht="24" customHeight="1">
      <c r="A28" s="490" t="s">
        <v>1758</v>
      </c>
      <c r="B28" s="724">
        <v>9783539</v>
      </c>
      <c r="C28" s="724">
        <v>8322010</v>
      </c>
      <c r="D28" s="724">
        <v>8275371</v>
      </c>
      <c r="E28" s="979">
        <v>8218759</v>
      </c>
      <c r="F28" s="980">
        <v>8206673</v>
      </c>
    </row>
    <row r="29" spans="1:6" ht="24" customHeight="1">
      <c r="A29" s="490" t="s">
        <v>1759</v>
      </c>
      <c r="B29" s="724">
        <v>4169420</v>
      </c>
      <c r="C29" s="724">
        <v>4230644</v>
      </c>
      <c r="D29" s="724">
        <v>3871461</v>
      </c>
      <c r="E29" s="979" t="s">
        <v>516</v>
      </c>
      <c r="F29" s="980" t="s">
        <v>516</v>
      </c>
    </row>
    <row r="30" spans="1:6" ht="24" customHeight="1">
      <c r="A30" s="490" t="s">
        <v>1760</v>
      </c>
      <c r="B30" s="724">
        <v>193717</v>
      </c>
      <c r="C30" s="724">
        <v>112659</v>
      </c>
      <c r="D30" s="724" t="s">
        <v>673</v>
      </c>
      <c r="E30" s="979" t="s">
        <v>516</v>
      </c>
      <c r="F30" s="980" t="s">
        <v>516</v>
      </c>
    </row>
    <row r="31" spans="1:6" ht="24" customHeight="1">
      <c r="A31" s="490" t="s">
        <v>1761</v>
      </c>
      <c r="B31" s="724">
        <v>904134</v>
      </c>
      <c r="C31" s="724">
        <v>903990</v>
      </c>
      <c r="D31" s="724">
        <v>916703</v>
      </c>
      <c r="E31" s="979">
        <v>690348</v>
      </c>
      <c r="F31" s="980">
        <v>221780</v>
      </c>
    </row>
    <row r="32" spans="1:6" ht="24" customHeight="1">
      <c r="A32" s="490" t="s">
        <v>1762</v>
      </c>
      <c r="B32" s="724">
        <v>5000734</v>
      </c>
      <c r="C32" s="724">
        <v>5284788</v>
      </c>
      <c r="D32" s="724">
        <v>5379836</v>
      </c>
      <c r="E32" s="979">
        <v>5678233</v>
      </c>
      <c r="F32" s="980">
        <v>5824625</v>
      </c>
    </row>
    <row r="33" spans="1:6" ht="24" customHeight="1">
      <c r="A33" s="490" t="s">
        <v>1763</v>
      </c>
      <c r="B33" s="724">
        <v>850294</v>
      </c>
      <c r="C33" s="724">
        <v>888361</v>
      </c>
      <c r="D33" s="724">
        <v>923593</v>
      </c>
      <c r="E33" s="979">
        <v>1009847</v>
      </c>
      <c r="F33" s="980">
        <v>1008284</v>
      </c>
    </row>
    <row r="34" spans="1:6" ht="24" customHeight="1">
      <c r="A34" s="488" t="s">
        <v>1764</v>
      </c>
      <c r="B34" s="580">
        <v>2032324</v>
      </c>
      <c r="C34" s="580">
        <v>2019153</v>
      </c>
      <c r="D34" s="580">
        <v>2000448</v>
      </c>
      <c r="E34" s="580">
        <v>2050453</v>
      </c>
      <c r="F34" s="583">
        <v>2350330</v>
      </c>
    </row>
    <row r="35" spans="1:6" s="571" customFormat="1" ht="24" customHeight="1">
      <c r="A35" s="488" t="s">
        <v>1912</v>
      </c>
      <c r="B35" s="580" t="s">
        <v>516</v>
      </c>
      <c r="C35" s="580" t="s">
        <v>516</v>
      </c>
      <c r="D35" s="580" t="s">
        <v>516</v>
      </c>
      <c r="E35" s="580">
        <v>4656609</v>
      </c>
      <c r="F35" s="583">
        <v>4777718</v>
      </c>
    </row>
    <row r="36" spans="1:6" ht="24" customHeight="1" thickBot="1">
      <c r="A36" s="491" t="s">
        <v>1765</v>
      </c>
      <c r="B36" s="584">
        <v>5806379</v>
      </c>
      <c r="C36" s="584">
        <v>6020439</v>
      </c>
      <c r="D36" s="584">
        <v>5831513</v>
      </c>
      <c r="E36" s="584">
        <v>7055518</v>
      </c>
      <c r="F36" s="585">
        <v>6520324</v>
      </c>
    </row>
    <row r="37" spans="1:6" ht="18" customHeight="1">
      <c r="B37" s="222"/>
      <c r="C37" s="222"/>
      <c r="D37" s="222"/>
      <c r="E37" s="1106" t="s">
        <v>1766</v>
      </c>
      <c r="F37" s="1325"/>
    </row>
    <row r="38" spans="1:6">
      <c r="A38" s="36" t="s">
        <v>1916</v>
      </c>
    </row>
  </sheetData>
  <sheetProtection sheet="1" objects="1" scenarios="1"/>
  <mergeCells count="1">
    <mergeCell ref="E37:F37"/>
  </mergeCells>
  <phoneticPr fontId="3"/>
  <printOptions horizontalCentered="1"/>
  <pageMargins left="0.78740157480314965" right="0.78740157480314965" top="0.98425196850393704" bottom="0.35433070866141736" header="0.55118110236220474" footer="0.51181102362204722"/>
  <pageSetup paperSize="9" scale="85" firstPageNumber="65" orientation="portrait" useFirstPageNumber="1" r:id="rId1"/>
  <headerFooter alignWithMargins="0">
    <oddHeader>&amp;C&amp;"ＭＳ 明朝,標準"&amp;20財　　　政</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F30"/>
  <sheetViews>
    <sheetView zoomScaleNormal="100" workbookViewId="0">
      <selection sqref="A1:E1"/>
    </sheetView>
  </sheetViews>
  <sheetFormatPr defaultRowHeight="13.5"/>
  <cols>
    <col min="1" max="1" width="22.75" style="36" bestFit="1" customWidth="1"/>
    <col min="2" max="6" width="14.875" style="36" customWidth="1"/>
    <col min="7" max="16384" width="9" style="36"/>
  </cols>
  <sheetData>
    <row r="1" spans="1:6" ht="18" customHeight="1" thickBot="1">
      <c r="A1" s="36" t="s">
        <v>1767</v>
      </c>
      <c r="B1" s="20"/>
      <c r="C1" s="20"/>
      <c r="D1" s="20"/>
      <c r="E1" s="20"/>
      <c r="F1" s="492"/>
    </row>
    <row r="2" spans="1:6" ht="27">
      <c r="A2" s="400" t="s">
        <v>1732</v>
      </c>
      <c r="B2" s="747" t="s">
        <v>1733</v>
      </c>
      <c r="C2" s="747" t="s">
        <v>1734</v>
      </c>
      <c r="D2" s="747" t="s">
        <v>1894</v>
      </c>
      <c r="E2" s="747" t="s">
        <v>1970</v>
      </c>
      <c r="F2" s="578" t="s">
        <v>1968</v>
      </c>
    </row>
    <row r="3" spans="1:6" ht="24" customHeight="1">
      <c r="A3" s="488" t="s">
        <v>1735</v>
      </c>
      <c r="B3" s="579">
        <f>IF(B4="","",SUM(B4,B19,B26,B27,B28))</f>
        <v>58190849</v>
      </c>
      <c r="C3" s="579">
        <f>IF(C4="","",SUM(C4,C19,C26,C27,C28))</f>
        <v>55338388</v>
      </c>
      <c r="D3" s="579">
        <f>IF(D4="","",SUM(D4,D19,D26,D27,D28))</f>
        <v>55544995</v>
      </c>
      <c r="E3" s="579">
        <f>IF(E4="","",SUM(E4,E19,E26,E27,E28))</f>
        <v>68504379</v>
      </c>
      <c r="F3" s="586">
        <f>IF(F4="","",SUM(F4,F19,F26,F27,F28))</f>
        <v>62419488</v>
      </c>
    </row>
    <row r="4" spans="1:6" ht="24" customHeight="1">
      <c r="A4" s="488" t="s">
        <v>1736</v>
      </c>
      <c r="B4" s="581">
        <f>IF(SUM(B5:B18)=0,"",SUM(B5:B18))</f>
        <v>28766500</v>
      </c>
      <c r="C4" s="581">
        <f>IF(SUM(C5:C18)=0,"",SUM(C5:C18))</f>
        <v>27522783</v>
      </c>
      <c r="D4" s="581">
        <f>IF(SUM(D5:D18)=0,"",SUM(D5:D18))</f>
        <v>27821564</v>
      </c>
      <c r="E4" s="581">
        <f>IF(SUM(E5:E18)=0,"",SUM(E5:E18))</f>
        <v>38891030</v>
      </c>
      <c r="F4" s="582">
        <f>IF(SUM(F5:F18)=0,"",SUM(F5:F18))</f>
        <v>31788050</v>
      </c>
    </row>
    <row r="5" spans="1:6" ht="24" customHeight="1">
      <c r="A5" s="490" t="s">
        <v>1768</v>
      </c>
      <c r="B5" s="724">
        <v>258531</v>
      </c>
      <c r="C5" s="724">
        <v>262951</v>
      </c>
      <c r="D5" s="724">
        <v>258843</v>
      </c>
      <c r="E5" s="724">
        <v>249083</v>
      </c>
      <c r="F5" s="743">
        <v>266103</v>
      </c>
    </row>
    <row r="6" spans="1:6" ht="24" customHeight="1">
      <c r="A6" s="490" t="s">
        <v>1769</v>
      </c>
      <c r="B6" s="724">
        <v>3176641</v>
      </c>
      <c r="C6" s="724">
        <v>3218715</v>
      </c>
      <c r="D6" s="724">
        <v>3566192</v>
      </c>
      <c r="E6" s="724">
        <v>10988362</v>
      </c>
      <c r="F6" s="743">
        <v>3202625</v>
      </c>
    </row>
    <row r="7" spans="1:6" ht="24" customHeight="1">
      <c r="A7" s="490" t="s">
        <v>1770</v>
      </c>
      <c r="B7" s="724">
        <v>12709046</v>
      </c>
      <c r="C7" s="724">
        <v>12263330</v>
      </c>
      <c r="D7" s="724">
        <v>12702399</v>
      </c>
      <c r="E7" s="724">
        <v>13064307</v>
      </c>
      <c r="F7" s="743">
        <v>13807690</v>
      </c>
    </row>
    <row r="8" spans="1:6" ht="24" customHeight="1">
      <c r="A8" s="490" t="s">
        <v>1771</v>
      </c>
      <c r="B8" s="724">
        <v>2666324</v>
      </c>
      <c r="C8" s="724">
        <v>2573576</v>
      </c>
      <c r="D8" s="724">
        <v>2653066</v>
      </c>
      <c r="E8" s="724">
        <v>3833181</v>
      </c>
      <c r="F8" s="743">
        <v>3478929</v>
      </c>
    </row>
    <row r="9" spans="1:6" ht="24" customHeight="1">
      <c r="A9" s="490" t="s">
        <v>1772</v>
      </c>
      <c r="B9" s="724">
        <v>48507</v>
      </c>
      <c r="C9" s="724">
        <v>62608</v>
      </c>
      <c r="D9" s="724">
        <v>23930</v>
      </c>
      <c r="E9" s="724">
        <v>24254</v>
      </c>
      <c r="F9" s="743">
        <v>23988</v>
      </c>
    </row>
    <row r="10" spans="1:6" ht="24" customHeight="1">
      <c r="A10" s="490" t="s">
        <v>1773</v>
      </c>
      <c r="B10" s="724">
        <v>85514</v>
      </c>
      <c r="C10" s="724">
        <v>73129</v>
      </c>
      <c r="D10" s="724">
        <v>155815</v>
      </c>
      <c r="E10" s="724">
        <v>306471</v>
      </c>
      <c r="F10" s="743">
        <v>77205</v>
      </c>
    </row>
    <row r="11" spans="1:6" ht="24" customHeight="1">
      <c r="A11" s="490" t="s">
        <v>1774</v>
      </c>
      <c r="B11" s="724">
        <v>2747145</v>
      </c>
      <c r="C11" s="724">
        <v>2394235</v>
      </c>
      <c r="D11" s="724">
        <v>2509181</v>
      </c>
      <c r="E11" s="724">
        <v>3144068</v>
      </c>
      <c r="F11" s="743">
        <v>3696378</v>
      </c>
    </row>
    <row r="12" spans="1:6" ht="24" customHeight="1">
      <c r="A12" s="490" t="s">
        <v>1775</v>
      </c>
      <c r="B12" s="724">
        <v>1663380</v>
      </c>
      <c r="C12" s="724">
        <v>805780</v>
      </c>
      <c r="D12" s="724">
        <v>819660</v>
      </c>
      <c r="E12" s="724">
        <v>718775</v>
      </c>
      <c r="F12" s="743">
        <v>714341</v>
      </c>
    </row>
    <row r="13" spans="1:6" ht="24" customHeight="1">
      <c r="A13" s="490" t="s">
        <v>1776</v>
      </c>
      <c r="B13" s="724">
        <v>1757761</v>
      </c>
      <c r="C13" s="724">
        <v>2173501</v>
      </c>
      <c r="D13" s="724">
        <v>1837281</v>
      </c>
      <c r="E13" s="724">
        <v>3019560</v>
      </c>
      <c r="F13" s="743">
        <v>3336084</v>
      </c>
    </row>
    <row r="14" spans="1:6" ht="24" customHeight="1">
      <c r="A14" s="490" t="s">
        <v>1777</v>
      </c>
      <c r="B14" s="724">
        <v>2989964</v>
      </c>
      <c r="C14" s="724">
        <v>2895553</v>
      </c>
      <c r="D14" s="724">
        <v>2476343</v>
      </c>
      <c r="E14" s="724">
        <v>3078999</v>
      </c>
      <c r="F14" s="743">
        <v>2724486</v>
      </c>
    </row>
    <row r="15" spans="1:6" ht="24" customHeight="1">
      <c r="A15" s="490" t="s">
        <v>1778</v>
      </c>
      <c r="B15" s="729">
        <v>663687</v>
      </c>
      <c r="C15" s="729">
        <v>737072</v>
      </c>
      <c r="D15" s="724">
        <v>660632</v>
      </c>
      <c r="E15" s="724">
        <v>463970</v>
      </c>
      <c r="F15" s="743">
        <v>425221</v>
      </c>
    </row>
    <row r="16" spans="1:6" ht="24" customHeight="1">
      <c r="A16" s="490" t="s">
        <v>1779</v>
      </c>
      <c r="B16" s="729" t="s">
        <v>673</v>
      </c>
      <c r="C16" s="729" t="s">
        <v>673</v>
      </c>
      <c r="D16" s="729" t="s">
        <v>516</v>
      </c>
      <c r="E16" s="724" t="s">
        <v>177</v>
      </c>
      <c r="F16" s="743">
        <v>35000</v>
      </c>
    </row>
    <row r="17" spans="1:6" s="520" customFormat="1" ht="24" customHeight="1">
      <c r="A17" s="490" t="s">
        <v>1873</v>
      </c>
      <c r="B17" s="729" t="s">
        <v>673</v>
      </c>
      <c r="C17" s="729">
        <v>62333</v>
      </c>
      <c r="D17" s="729">
        <v>158222</v>
      </c>
      <c r="E17" s="724" t="s">
        <v>177</v>
      </c>
      <c r="F17" s="743" t="s">
        <v>177</v>
      </c>
    </row>
    <row r="18" spans="1:6" ht="24" customHeight="1">
      <c r="A18" s="490" t="s">
        <v>1780</v>
      </c>
      <c r="B18" s="729" t="s">
        <v>673</v>
      </c>
      <c r="C18" s="729" t="s">
        <v>673</v>
      </c>
      <c r="D18" s="729" t="s">
        <v>673</v>
      </c>
      <c r="E18" s="724" t="s">
        <v>177</v>
      </c>
      <c r="F18" s="743" t="s">
        <v>177</v>
      </c>
    </row>
    <row r="19" spans="1:6" ht="24" customHeight="1">
      <c r="A19" s="488" t="s">
        <v>1757</v>
      </c>
      <c r="B19" s="581">
        <f>IF(SUM(B20:B25)=0,"",SUM(B20:B25))</f>
        <v>20811460</v>
      </c>
      <c r="C19" s="581">
        <f>IF(SUM(C20:C25)=0,"",SUM(C20:C25))</f>
        <v>19371102</v>
      </c>
      <c r="D19" s="581">
        <f>IF(SUM(D20:D25)=0,"",SUM(D20:D25))</f>
        <v>19051420</v>
      </c>
      <c r="E19" s="581">
        <f>IF(SUM(E20:E25)=0,"",SUM(E20:E25))</f>
        <v>15251878</v>
      </c>
      <c r="F19" s="582">
        <f>IF(SUM(F20:F25)=0,"",SUM(F20:F25))</f>
        <v>15261362</v>
      </c>
    </row>
    <row r="20" spans="1:6" ht="24" customHeight="1">
      <c r="A20" s="490" t="s">
        <v>1758</v>
      </c>
      <c r="B20" s="724">
        <v>9755833</v>
      </c>
      <c r="C20" s="724">
        <v>8182326</v>
      </c>
      <c r="D20" s="724">
        <v>8200847</v>
      </c>
      <c r="E20" s="724">
        <v>8130275</v>
      </c>
      <c r="F20" s="743">
        <v>8206673</v>
      </c>
    </row>
    <row r="21" spans="1:6" ht="24" customHeight="1">
      <c r="A21" s="490" t="s">
        <v>1759</v>
      </c>
      <c r="B21" s="724">
        <v>4155164</v>
      </c>
      <c r="C21" s="724">
        <v>4124767</v>
      </c>
      <c r="D21" s="724">
        <v>3698539</v>
      </c>
      <c r="E21" s="724" t="s">
        <v>177</v>
      </c>
      <c r="F21" s="743" t="s">
        <v>177</v>
      </c>
    </row>
    <row r="22" spans="1:6" ht="24" customHeight="1">
      <c r="A22" s="490" t="s">
        <v>1760</v>
      </c>
      <c r="B22" s="724">
        <v>294863</v>
      </c>
      <c r="C22" s="724">
        <v>112659</v>
      </c>
      <c r="D22" s="724" t="s">
        <v>673</v>
      </c>
      <c r="E22" s="724" t="s">
        <v>177</v>
      </c>
      <c r="F22" s="743" t="s">
        <v>177</v>
      </c>
    </row>
    <row r="23" spans="1:6" ht="24" customHeight="1">
      <c r="A23" s="490" t="s">
        <v>1761</v>
      </c>
      <c r="B23" s="724">
        <v>904134</v>
      </c>
      <c r="C23" s="724">
        <v>903990</v>
      </c>
      <c r="D23" s="724">
        <v>916703</v>
      </c>
      <c r="E23" s="724">
        <v>690348</v>
      </c>
      <c r="F23" s="743">
        <v>221780</v>
      </c>
    </row>
    <row r="24" spans="1:6" ht="24" customHeight="1">
      <c r="A24" s="490" t="s">
        <v>1762</v>
      </c>
      <c r="B24" s="724">
        <v>4878637</v>
      </c>
      <c r="C24" s="724">
        <v>5186709</v>
      </c>
      <c r="D24" s="724">
        <v>5337751</v>
      </c>
      <c r="E24" s="724">
        <v>5449302</v>
      </c>
      <c r="F24" s="743">
        <v>5824625</v>
      </c>
    </row>
    <row r="25" spans="1:6" ht="24" customHeight="1">
      <c r="A25" s="490" t="s">
        <v>1781</v>
      </c>
      <c r="B25" s="724">
        <v>822829</v>
      </c>
      <c r="C25" s="724">
        <v>860651</v>
      </c>
      <c r="D25" s="724">
        <v>897580</v>
      </c>
      <c r="E25" s="724">
        <v>981953</v>
      </c>
      <c r="F25" s="743">
        <v>1008284</v>
      </c>
    </row>
    <row r="26" spans="1:6" ht="24" customHeight="1">
      <c r="A26" s="488" t="s">
        <v>1764</v>
      </c>
      <c r="B26" s="580">
        <v>2152470</v>
      </c>
      <c r="C26" s="580">
        <v>1888505</v>
      </c>
      <c r="D26" s="580">
        <v>2049707</v>
      </c>
      <c r="E26" s="580">
        <v>2031627</v>
      </c>
      <c r="F26" s="583">
        <v>2865981</v>
      </c>
    </row>
    <row r="27" spans="1:6" s="577" customFormat="1" ht="24" customHeight="1">
      <c r="A27" s="488" t="s">
        <v>1914</v>
      </c>
      <c r="B27" s="580" t="s">
        <v>516</v>
      </c>
      <c r="C27" s="580" t="s">
        <v>516</v>
      </c>
      <c r="D27" s="580" t="s">
        <v>516</v>
      </c>
      <c r="E27" s="580">
        <v>5549918</v>
      </c>
      <c r="F27" s="583">
        <v>5636298</v>
      </c>
    </row>
    <row r="28" spans="1:6" ht="24" customHeight="1" thickBot="1">
      <c r="A28" s="491" t="s">
        <v>1765</v>
      </c>
      <c r="B28" s="584">
        <v>6460419</v>
      </c>
      <c r="C28" s="584">
        <v>6555998</v>
      </c>
      <c r="D28" s="584">
        <v>6622304</v>
      </c>
      <c r="E28" s="584">
        <v>6779926</v>
      </c>
      <c r="F28" s="585">
        <v>6867797</v>
      </c>
    </row>
    <row r="29" spans="1:6" ht="18" customHeight="1">
      <c r="B29" s="222"/>
      <c r="C29" s="222"/>
      <c r="D29" s="222"/>
    </row>
    <row r="30" spans="1:6">
      <c r="A30" s="36" t="s">
        <v>1915</v>
      </c>
    </row>
  </sheetData>
  <sheetProtection sheet="1" objects="1" scenarios="1"/>
  <phoneticPr fontId="3"/>
  <printOptions horizontalCentered="1"/>
  <pageMargins left="0.78740157480314965" right="0.78740157480314965" top="0.98425196850393704" bottom="0.78740157480314965" header="0.51181102362204722" footer="0.51181102362204722"/>
  <pageSetup paperSize="9" scale="89" firstPageNumber="66" orientation="portrait" useFirstPageNumber="1" r:id="rId1"/>
  <headerFooter alignWithMargins="0">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K24"/>
  <sheetViews>
    <sheetView zoomScaleNormal="100" workbookViewId="0">
      <selection sqref="A1:E1"/>
    </sheetView>
  </sheetViews>
  <sheetFormatPr defaultRowHeight="13.5"/>
  <cols>
    <col min="1" max="1" width="7.5" style="36" customWidth="1"/>
    <col min="2" max="2" width="14" style="36" customWidth="1"/>
    <col min="3" max="3" width="13.625" style="36" customWidth="1"/>
    <col min="4" max="11" width="13.125" style="36" customWidth="1"/>
    <col min="12" max="12" width="6.25" style="36" customWidth="1"/>
    <col min="13" max="16384" width="9" style="36"/>
  </cols>
  <sheetData>
    <row r="1" spans="1:11" ht="23.1" customHeight="1" thickBot="1">
      <c r="A1" s="1442">
        <v>67</v>
      </c>
      <c r="B1" s="41" t="s">
        <v>1782</v>
      </c>
      <c r="C1" s="41"/>
      <c r="D1" s="41"/>
      <c r="E1" s="41"/>
      <c r="F1" s="41"/>
      <c r="G1" s="41"/>
      <c r="H1" s="41"/>
      <c r="I1" s="41"/>
      <c r="J1" s="1033" t="s">
        <v>1563</v>
      </c>
      <c r="K1" s="1034"/>
    </row>
    <row r="2" spans="1:11" ht="23.1" customHeight="1">
      <c r="A2" s="1442"/>
      <c r="B2" s="1443" t="s">
        <v>1171</v>
      </c>
      <c r="C2" s="1149" t="s">
        <v>843</v>
      </c>
      <c r="D2" s="1102" t="s">
        <v>1783</v>
      </c>
      <c r="E2" s="1014"/>
      <c r="F2" s="1014"/>
      <c r="G2" s="1257" t="s">
        <v>1784</v>
      </c>
      <c r="H2" s="1138" t="s">
        <v>1785</v>
      </c>
      <c r="I2" s="1123" t="s">
        <v>1786</v>
      </c>
      <c r="J2" s="1149" t="s">
        <v>1787</v>
      </c>
      <c r="K2" s="1227" t="s">
        <v>1788</v>
      </c>
    </row>
    <row r="3" spans="1:11" ht="23.1" customHeight="1">
      <c r="A3" s="1442"/>
      <c r="B3" s="1444"/>
      <c r="C3" s="1246"/>
      <c r="D3" s="324" t="s">
        <v>870</v>
      </c>
      <c r="E3" s="92" t="s">
        <v>929</v>
      </c>
      <c r="F3" s="324" t="s">
        <v>928</v>
      </c>
      <c r="G3" s="1032"/>
      <c r="H3" s="1086"/>
      <c r="I3" s="1020"/>
      <c r="J3" s="1246"/>
      <c r="K3" s="1445"/>
    </row>
    <row r="4" spans="1:11" ht="23.1" customHeight="1">
      <c r="A4" s="1442"/>
      <c r="B4" s="46" t="s">
        <v>1955</v>
      </c>
      <c r="C4" s="493">
        <f>IF(SUM(E4:K4)=0,"",SUM(E4:K4))</f>
        <v>11850984</v>
      </c>
      <c r="D4" s="282">
        <f>IF(E4+F4=0,"",E4+F4)</f>
        <v>4842692</v>
      </c>
      <c r="E4" s="728">
        <v>3843052</v>
      </c>
      <c r="F4" s="728">
        <v>999640</v>
      </c>
      <c r="G4" s="728">
        <v>5303899</v>
      </c>
      <c r="H4" s="728">
        <v>121168</v>
      </c>
      <c r="I4" s="728">
        <v>583268</v>
      </c>
      <c r="J4" s="728" t="s">
        <v>177</v>
      </c>
      <c r="K4" s="728">
        <v>999957</v>
      </c>
    </row>
    <row r="5" spans="1:11" ht="23.1" customHeight="1">
      <c r="A5" s="1442"/>
      <c r="B5" s="230" t="s">
        <v>1110</v>
      </c>
      <c r="C5" s="493">
        <f>IF(SUM(E5:K5)=0,"",SUM(E5:K5))</f>
        <v>11794357</v>
      </c>
      <c r="D5" s="282">
        <f>IF(E5+F5=0,"",E5+F5)</f>
        <v>4786695</v>
      </c>
      <c r="E5" s="724">
        <v>3880462</v>
      </c>
      <c r="F5" s="724">
        <v>906233</v>
      </c>
      <c r="G5" s="724">
        <v>5312219</v>
      </c>
      <c r="H5" s="724">
        <v>126278</v>
      </c>
      <c r="I5" s="724">
        <v>577002</v>
      </c>
      <c r="J5" s="724" t="s">
        <v>177</v>
      </c>
      <c r="K5" s="724">
        <v>992163</v>
      </c>
    </row>
    <row r="6" spans="1:11" ht="23.1" customHeight="1">
      <c r="A6" s="1442"/>
      <c r="B6" s="230" t="s">
        <v>1593</v>
      </c>
      <c r="C6" s="493">
        <f>IF(SUM(E6:K6)=0,"",SUM(E6:K6))</f>
        <v>11926046</v>
      </c>
      <c r="D6" s="282">
        <f>IF(E6+F6=0,"",E6+F6)</f>
        <v>4906657</v>
      </c>
      <c r="E6" s="724">
        <v>3964155</v>
      </c>
      <c r="F6" s="724">
        <v>942502</v>
      </c>
      <c r="G6" s="724">
        <v>5307762</v>
      </c>
      <c r="H6" s="724">
        <v>126900</v>
      </c>
      <c r="I6" s="724">
        <v>588219</v>
      </c>
      <c r="J6" s="724" t="s">
        <v>177</v>
      </c>
      <c r="K6" s="724">
        <v>996508</v>
      </c>
    </row>
    <row r="7" spans="1:11" ht="23.1" customHeight="1">
      <c r="A7" s="1442"/>
      <c r="B7" s="230" t="s">
        <v>1890</v>
      </c>
      <c r="C7" s="493">
        <f>IF(SUM(E7:K7)=0,"",SUM(E7:K7))</f>
        <v>11906261</v>
      </c>
      <c r="D7" s="282">
        <f>IF(E7+F7=0,"",E7+F7)</f>
        <v>4780450</v>
      </c>
      <c r="E7" s="281">
        <v>4017466</v>
      </c>
      <c r="F7" s="281">
        <v>762984</v>
      </c>
      <c r="G7" s="281">
        <v>5409077</v>
      </c>
      <c r="H7" s="281">
        <v>133128</v>
      </c>
      <c r="I7" s="281">
        <v>572693</v>
      </c>
      <c r="J7" s="724" t="s">
        <v>516</v>
      </c>
      <c r="K7" s="281">
        <v>1010913</v>
      </c>
    </row>
    <row r="8" spans="1:11" ht="23.1" customHeight="1" thickBot="1">
      <c r="A8" s="1442"/>
      <c r="B8" s="231" t="s">
        <v>1956</v>
      </c>
      <c r="C8" s="494">
        <f>IF(SUM(E8:K8)=0,"",SUM(E8:K8))</f>
        <v>11803278</v>
      </c>
      <c r="D8" s="286">
        <f>IF(E8+F8=0,"",E8+F8)</f>
        <v>4756642</v>
      </c>
      <c r="E8" s="285">
        <v>3913925</v>
      </c>
      <c r="F8" s="285">
        <v>842717</v>
      </c>
      <c r="G8" s="285">
        <v>5281212</v>
      </c>
      <c r="H8" s="285">
        <v>137852</v>
      </c>
      <c r="I8" s="285">
        <v>639901</v>
      </c>
      <c r="J8" s="732" t="s">
        <v>177</v>
      </c>
      <c r="K8" s="285">
        <v>987671</v>
      </c>
    </row>
    <row r="9" spans="1:11" ht="23.1" customHeight="1">
      <c r="A9" s="1442"/>
      <c r="J9" s="1033" t="s">
        <v>168</v>
      </c>
      <c r="K9" s="1034"/>
    </row>
    <row r="10" spans="1:11" ht="23.1" customHeight="1">
      <c r="A10" s="1442"/>
      <c r="J10" s="46"/>
      <c r="K10" s="7"/>
    </row>
    <row r="11" spans="1:11" ht="23.1" customHeight="1" thickBot="1">
      <c r="A11" s="1442"/>
      <c r="B11" s="41" t="s">
        <v>1789</v>
      </c>
      <c r="C11" s="41"/>
      <c r="D11" s="41"/>
      <c r="E11" s="41"/>
      <c r="F11" s="41"/>
      <c r="G11" s="41"/>
      <c r="H11" s="41"/>
      <c r="I11" s="50" t="s">
        <v>1790</v>
      </c>
      <c r="J11" s="40"/>
      <c r="K11" s="40"/>
    </row>
    <row r="12" spans="1:11" ht="23.1" customHeight="1">
      <c r="A12" s="1442"/>
      <c r="B12" s="1102" t="s">
        <v>1052</v>
      </c>
      <c r="C12" s="1016"/>
      <c r="D12" s="38" t="s">
        <v>1791</v>
      </c>
      <c r="E12" s="38" t="s">
        <v>1784</v>
      </c>
      <c r="F12" s="38" t="s">
        <v>1785</v>
      </c>
      <c r="G12" s="401" t="s">
        <v>1786</v>
      </c>
      <c r="H12" s="401" t="s">
        <v>1792</v>
      </c>
      <c r="I12" s="39" t="s">
        <v>175</v>
      </c>
      <c r="J12" s="435"/>
      <c r="K12" s="40"/>
    </row>
    <row r="13" spans="1:11" ht="23.1" customHeight="1">
      <c r="A13" s="1442"/>
      <c r="B13" s="1355" t="s">
        <v>1955</v>
      </c>
      <c r="C13" s="291" t="s">
        <v>1793</v>
      </c>
      <c r="D13" s="733">
        <v>62577</v>
      </c>
      <c r="E13" s="734">
        <v>69142</v>
      </c>
      <c r="F13" s="734">
        <v>1509</v>
      </c>
      <c r="G13" s="734">
        <v>7772</v>
      </c>
      <c r="H13" s="728">
        <v>13005</v>
      </c>
      <c r="I13" s="759">
        <f t="shared" ref="I13:I22" si="0">IF(SUM(D13:H13)=0,"",SUM(D13:H13))</f>
        <v>154005</v>
      </c>
      <c r="J13" s="40"/>
    </row>
    <row r="14" spans="1:11" ht="23.1" customHeight="1">
      <c r="A14" s="1442"/>
      <c r="B14" s="1356"/>
      <c r="C14" s="291" t="s">
        <v>1794</v>
      </c>
      <c r="D14" s="735">
        <v>137991</v>
      </c>
      <c r="E14" s="730">
        <v>152467</v>
      </c>
      <c r="F14" s="730">
        <v>3328</v>
      </c>
      <c r="G14" s="730">
        <v>17138</v>
      </c>
      <c r="H14" s="724">
        <v>28677</v>
      </c>
      <c r="I14" s="495">
        <f t="shared" si="0"/>
        <v>339601</v>
      </c>
      <c r="J14" s="40"/>
    </row>
    <row r="15" spans="1:11" ht="23.1" customHeight="1">
      <c r="A15" s="1442"/>
      <c r="B15" s="1355" t="s">
        <v>1110</v>
      </c>
      <c r="C15" s="555" t="s">
        <v>1793</v>
      </c>
      <c r="D15" s="735">
        <v>62451</v>
      </c>
      <c r="E15" s="730">
        <v>69907</v>
      </c>
      <c r="F15" s="730">
        <v>1575</v>
      </c>
      <c r="G15" s="730">
        <v>7728</v>
      </c>
      <c r="H15" s="724">
        <v>13012</v>
      </c>
      <c r="I15" s="495">
        <f t="shared" si="0"/>
        <v>154673</v>
      </c>
      <c r="J15" s="40"/>
    </row>
    <row r="16" spans="1:11" ht="23.1" customHeight="1">
      <c r="A16" s="1442"/>
      <c r="B16" s="1356"/>
      <c r="C16" s="555" t="s">
        <v>1794</v>
      </c>
      <c r="D16" s="735">
        <v>135997</v>
      </c>
      <c r="E16" s="730">
        <v>152235</v>
      </c>
      <c r="F16" s="730">
        <v>3431</v>
      </c>
      <c r="G16" s="730">
        <v>16830</v>
      </c>
      <c r="H16" s="724">
        <v>28335</v>
      </c>
      <c r="I16" s="495">
        <f t="shared" si="0"/>
        <v>336828</v>
      </c>
      <c r="J16" s="40"/>
    </row>
    <row r="17" spans="1:11" ht="23.1" customHeight="1">
      <c r="A17" s="1442"/>
      <c r="B17" s="1355" t="s">
        <v>1593</v>
      </c>
      <c r="C17" s="291" t="s">
        <v>1793</v>
      </c>
      <c r="D17" s="735">
        <v>64019</v>
      </c>
      <c r="E17" s="730">
        <v>70186</v>
      </c>
      <c r="F17" s="730">
        <v>1586</v>
      </c>
      <c r="G17" s="730">
        <v>7904</v>
      </c>
      <c r="H17" s="724">
        <v>13143</v>
      </c>
      <c r="I17" s="495">
        <f t="shared" si="0"/>
        <v>156838</v>
      </c>
      <c r="J17" s="40"/>
    </row>
    <row r="18" spans="1:11" ht="23.1" customHeight="1">
      <c r="A18" s="1442"/>
      <c r="B18" s="1356"/>
      <c r="C18" s="291" t="s">
        <v>1794</v>
      </c>
      <c r="D18" s="735">
        <v>137699</v>
      </c>
      <c r="E18" s="730">
        <v>150962</v>
      </c>
      <c r="F18" s="730">
        <v>3412</v>
      </c>
      <c r="G18" s="730">
        <v>17001</v>
      </c>
      <c r="H18" s="724">
        <v>28270</v>
      </c>
      <c r="I18" s="495">
        <f t="shared" si="0"/>
        <v>337344</v>
      </c>
      <c r="J18" s="40"/>
    </row>
    <row r="19" spans="1:11" ht="23.1" customHeight="1">
      <c r="A19" s="1442"/>
      <c r="B19" s="1355" t="s">
        <v>1890</v>
      </c>
      <c r="C19" s="555" t="s">
        <v>1793</v>
      </c>
      <c r="D19" s="279">
        <v>62744</v>
      </c>
      <c r="E19" s="280">
        <v>72030</v>
      </c>
      <c r="F19" s="280">
        <v>1675</v>
      </c>
      <c r="G19" s="280">
        <v>7729</v>
      </c>
      <c r="H19" s="281">
        <v>13436</v>
      </c>
      <c r="I19" s="495">
        <v>157559</v>
      </c>
      <c r="J19" s="40"/>
    </row>
    <row r="20" spans="1:11" ht="23.1" customHeight="1">
      <c r="A20" s="1442"/>
      <c r="B20" s="1356"/>
      <c r="C20" s="555" t="s">
        <v>1794</v>
      </c>
      <c r="D20" s="279">
        <v>133214</v>
      </c>
      <c r="E20" s="280">
        <v>152928</v>
      </c>
      <c r="F20" s="280">
        <v>3557</v>
      </c>
      <c r="G20" s="280">
        <v>16410</v>
      </c>
      <c r="H20" s="281">
        <v>28526</v>
      </c>
      <c r="I20" s="495">
        <v>334517</v>
      </c>
      <c r="J20" s="40"/>
    </row>
    <row r="21" spans="1:11" ht="23.1" customHeight="1">
      <c r="A21" s="1442"/>
      <c r="B21" s="1355" t="s">
        <v>1956</v>
      </c>
      <c r="C21" s="291" t="s">
        <v>1793</v>
      </c>
      <c r="D21" s="279">
        <v>64746</v>
      </c>
      <c r="E21" s="280">
        <v>71886</v>
      </c>
      <c r="F21" s="280">
        <v>1991</v>
      </c>
      <c r="G21" s="280">
        <v>8710</v>
      </c>
      <c r="H21" s="281">
        <v>13444</v>
      </c>
      <c r="I21" s="495">
        <f t="shared" si="0"/>
        <v>160777</v>
      </c>
      <c r="J21" s="40"/>
      <c r="K21" s="40"/>
    </row>
    <row r="22" spans="1:11" ht="23.1" customHeight="1" thickBot="1">
      <c r="A22" s="1442"/>
      <c r="B22" s="1356"/>
      <c r="C22" s="291" t="s">
        <v>1794</v>
      </c>
      <c r="D22" s="279">
        <v>136145</v>
      </c>
      <c r="E22" s="280">
        <v>151160</v>
      </c>
      <c r="F22" s="280">
        <v>4186</v>
      </c>
      <c r="G22" s="280">
        <v>18315</v>
      </c>
      <c r="H22" s="281">
        <v>28269</v>
      </c>
      <c r="I22" s="495">
        <f t="shared" si="0"/>
        <v>338075</v>
      </c>
      <c r="J22" s="40"/>
      <c r="K22" s="40"/>
    </row>
    <row r="23" spans="1:11" ht="23.1" customHeight="1">
      <c r="A23" s="1442"/>
      <c r="B23" s="69"/>
      <c r="C23" s="69"/>
      <c r="D23" s="69"/>
      <c r="E23" s="69"/>
      <c r="F23" s="69"/>
      <c r="G23" s="69"/>
      <c r="H23" s="1106" t="s">
        <v>168</v>
      </c>
      <c r="I23" s="1106"/>
      <c r="J23" s="46"/>
    </row>
    <row r="24" spans="1:11" ht="23.1" customHeight="1">
      <c r="D24" s="36" t="s">
        <v>1795</v>
      </c>
    </row>
  </sheetData>
  <sheetProtection sheet="1" objects="1" scenarios="1"/>
  <mergeCells count="18">
    <mergeCell ref="J9:K9"/>
    <mergeCell ref="B12:C12"/>
    <mergeCell ref="J1:K1"/>
    <mergeCell ref="B2:B3"/>
    <mergeCell ref="C2:C3"/>
    <mergeCell ref="D2:F2"/>
    <mergeCell ref="G2:G3"/>
    <mergeCell ref="H2:H3"/>
    <mergeCell ref="I2:I3"/>
    <mergeCell ref="J2:J3"/>
    <mergeCell ref="K2:K3"/>
    <mergeCell ref="B17:B18"/>
    <mergeCell ref="B19:B20"/>
    <mergeCell ref="A1:A23"/>
    <mergeCell ref="B21:B22"/>
    <mergeCell ref="H23:I23"/>
    <mergeCell ref="B13:B14"/>
    <mergeCell ref="B15:B16"/>
  </mergeCells>
  <phoneticPr fontId="3"/>
  <pageMargins left="0.39370078740157483" right="0.39370078740157483" top="0.78740157480314965" bottom="0.39370078740157483" header="0.51181102362204722" footer="0.51181102362204722"/>
  <pageSetup paperSize="9" firstPageNumber="7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P29"/>
  <sheetViews>
    <sheetView zoomScaleNormal="100" workbookViewId="0">
      <selection sqref="A1:E1"/>
    </sheetView>
  </sheetViews>
  <sheetFormatPr defaultRowHeight="13.5"/>
  <cols>
    <col min="1" max="1" width="8.625" style="36" customWidth="1"/>
    <col min="2" max="2" width="13.75" style="36" customWidth="1"/>
    <col min="3" max="3" width="5.25" style="36" bestFit="1" customWidth="1"/>
    <col min="4" max="4" width="9" style="36" customWidth="1"/>
    <col min="5" max="15" width="8.625" style="36" customWidth="1"/>
    <col min="16" max="16" width="9.125" style="36" customWidth="1"/>
    <col min="17" max="16384" width="9" style="36"/>
  </cols>
  <sheetData>
    <row r="1" spans="1:16" ht="20.100000000000001" customHeight="1" thickBot="1">
      <c r="A1" s="1135">
        <v>68</v>
      </c>
      <c r="B1" s="41" t="s">
        <v>1796</v>
      </c>
      <c r="C1" s="41"/>
      <c r="D1" s="41"/>
      <c r="E1" s="41"/>
      <c r="F1" s="41"/>
      <c r="G1" s="41"/>
      <c r="H1" s="41"/>
      <c r="I1" s="41"/>
      <c r="J1" s="41"/>
      <c r="K1" s="41"/>
      <c r="L1" s="41"/>
      <c r="M1" s="41"/>
      <c r="N1" s="1105" t="s">
        <v>1797</v>
      </c>
      <c r="O1" s="1042"/>
      <c r="P1" s="1042"/>
    </row>
    <row r="2" spans="1:16" ht="20.100000000000001" customHeight="1">
      <c r="A2" s="1135"/>
      <c r="B2" s="1102" t="s">
        <v>1052</v>
      </c>
      <c r="C2" s="1016"/>
      <c r="D2" s="38" t="s">
        <v>1473</v>
      </c>
      <c r="E2" s="38" t="s">
        <v>203</v>
      </c>
      <c r="F2" s="38" t="s">
        <v>204</v>
      </c>
      <c r="G2" s="38" t="s">
        <v>205</v>
      </c>
      <c r="H2" s="38" t="s">
        <v>206</v>
      </c>
      <c r="I2" s="38" t="s">
        <v>207</v>
      </c>
      <c r="J2" s="38" t="s">
        <v>208</v>
      </c>
      <c r="K2" s="38" t="s">
        <v>209</v>
      </c>
      <c r="L2" s="38" t="s">
        <v>210</v>
      </c>
      <c r="M2" s="38" t="s">
        <v>1798</v>
      </c>
      <c r="N2" s="38" t="s">
        <v>200</v>
      </c>
      <c r="O2" s="38" t="s">
        <v>201</v>
      </c>
      <c r="P2" s="39" t="s">
        <v>175</v>
      </c>
    </row>
    <row r="3" spans="1:16" ht="20.100000000000001" customHeight="1">
      <c r="A3" s="1135"/>
      <c r="B3" s="1355" t="s">
        <v>1955</v>
      </c>
      <c r="C3" s="292" t="s">
        <v>1799</v>
      </c>
      <c r="D3" s="733">
        <v>10294</v>
      </c>
      <c r="E3" s="734">
        <v>9070</v>
      </c>
      <c r="F3" s="734">
        <v>10211</v>
      </c>
      <c r="G3" s="734">
        <v>9587</v>
      </c>
      <c r="H3" s="734">
        <v>9649</v>
      </c>
      <c r="I3" s="734">
        <v>9756</v>
      </c>
      <c r="J3" s="734">
        <v>9598</v>
      </c>
      <c r="K3" s="734">
        <v>9577</v>
      </c>
      <c r="L3" s="734">
        <v>8816</v>
      </c>
      <c r="M3" s="734">
        <v>9860</v>
      </c>
      <c r="N3" s="734">
        <v>8177</v>
      </c>
      <c r="O3" s="734">
        <v>7973</v>
      </c>
      <c r="P3" s="746">
        <f t="shared" ref="P3:P12" si="0">IF(SUM(D3:O3)=0,"",SUM(D3:O3))</f>
        <v>112568</v>
      </c>
    </row>
    <row r="4" spans="1:16" ht="20.100000000000001" customHeight="1">
      <c r="A4" s="1135"/>
      <c r="B4" s="1356"/>
      <c r="C4" s="292" t="s">
        <v>1800</v>
      </c>
      <c r="D4" s="735">
        <v>52767</v>
      </c>
      <c r="E4" s="730">
        <v>47144</v>
      </c>
      <c r="F4" s="730">
        <v>52985</v>
      </c>
      <c r="G4" s="730">
        <v>49662</v>
      </c>
      <c r="H4" s="730">
        <v>50034</v>
      </c>
      <c r="I4" s="730">
        <v>50574</v>
      </c>
      <c r="J4" s="730">
        <v>49764</v>
      </c>
      <c r="K4" s="730">
        <v>49661</v>
      </c>
      <c r="L4" s="730">
        <v>45721</v>
      </c>
      <c r="M4" s="730">
        <v>51134</v>
      </c>
      <c r="N4" s="730">
        <v>42477</v>
      </c>
      <c r="O4" s="730">
        <v>41344</v>
      </c>
      <c r="P4" s="746">
        <f t="shared" si="0"/>
        <v>583267</v>
      </c>
    </row>
    <row r="5" spans="1:16" ht="20.100000000000001" customHeight="1">
      <c r="A5" s="1135"/>
      <c r="B5" s="1355" t="s">
        <v>1110</v>
      </c>
      <c r="C5" s="291" t="s">
        <v>1801</v>
      </c>
      <c r="D5" s="735">
        <v>8985</v>
      </c>
      <c r="E5" s="730">
        <v>8592</v>
      </c>
      <c r="F5" s="730">
        <v>8962</v>
      </c>
      <c r="G5" s="730">
        <v>9144</v>
      </c>
      <c r="H5" s="730">
        <v>9282</v>
      </c>
      <c r="I5" s="730">
        <v>9660</v>
      </c>
      <c r="J5" s="730">
        <v>12341</v>
      </c>
      <c r="K5" s="730">
        <v>6921</v>
      </c>
      <c r="L5" s="730">
        <v>8230</v>
      </c>
      <c r="M5" s="730">
        <v>8878</v>
      </c>
      <c r="N5" s="730">
        <v>8000</v>
      </c>
      <c r="O5" s="730">
        <v>7932</v>
      </c>
      <c r="P5" s="746">
        <f t="shared" si="0"/>
        <v>106927</v>
      </c>
    </row>
    <row r="6" spans="1:16" ht="20.100000000000001" customHeight="1">
      <c r="A6" s="1135"/>
      <c r="B6" s="1356"/>
      <c r="C6" s="291" t="s">
        <v>1802</v>
      </c>
      <c r="D6" s="735">
        <v>46547</v>
      </c>
      <c r="E6" s="730">
        <v>44908</v>
      </c>
      <c r="F6" s="730">
        <v>46832</v>
      </c>
      <c r="G6" s="730">
        <v>47787</v>
      </c>
      <c r="H6" s="730">
        <v>48477</v>
      </c>
      <c r="I6" s="730">
        <v>50449</v>
      </c>
      <c r="J6" s="730">
        <v>64546</v>
      </c>
      <c r="K6" s="730">
        <v>39462</v>
      </c>
      <c r="L6" s="730">
        <v>46546</v>
      </c>
      <c r="M6" s="730">
        <v>50260</v>
      </c>
      <c r="N6" s="730">
        <v>45892</v>
      </c>
      <c r="O6" s="730">
        <v>45295</v>
      </c>
      <c r="P6" s="746">
        <f t="shared" si="0"/>
        <v>577001</v>
      </c>
    </row>
    <row r="7" spans="1:16" ht="20.100000000000001" customHeight="1">
      <c r="A7" s="1135"/>
      <c r="B7" s="1355" t="s">
        <v>1593</v>
      </c>
      <c r="C7" s="291" t="s">
        <v>1801</v>
      </c>
      <c r="D7" s="735">
        <v>8554</v>
      </c>
      <c r="E7" s="730">
        <v>8864</v>
      </c>
      <c r="F7" s="730">
        <v>9362</v>
      </c>
      <c r="G7" s="730">
        <v>8317</v>
      </c>
      <c r="H7" s="730">
        <v>9221</v>
      </c>
      <c r="I7" s="730">
        <v>8738</v>
      </c>
      <c r="J7" s="730">
        <v>10005</v>
      </c>
      <c r="K7" s="730">
        <v>7781</v>
      </c>
      <c r="L7" s="730">
        <v>8271</v>
      </c>
      <c r="M7" s="730">
        <v>8743</v>
      </c>
      <c r="N7" s="730">
        <v>8432</v>
      </c>
      <c r="O7" s="730">
        <v>7573</v>
      </c>
      <c r="P7" s="746">
        <f t="shared" si="0"/>
        <v>103861</v>
      </c>
    </row>
    <row r="8" spans="1:16" ht="20.100000000000001" customHeight="1">
      <c r="A8" s="1135"/>
      <c r="B8" s="1356"/>
      <c r="C8" s="291" t="s">
        <v>1802</v>
      </c>
      <c r="D8" s="735">
        <v>48240</v>
      </c>
      <c r="E8" s="730">
        <v>49989</v>
      </c>
      <c r="F8" s="730">
        <v>52813</v>
      </c>
      <c r="G8" s="730">
        <v>46914</v>
      </c>
      <c r="H8" s="730">
        <v>52015</v>
      </c>
      <c r="I8" s="730">
        <v>49306</v>
      </c>
      <c r="J8" s="730">
        <v>56610</v>
      </c>
      <c r="K8" s="730">
        <v>44313</v>
      </c>
      <c r="L8" s="730">
        <v>47080</v>
      </c>
      <c r="M8" s="730">
        <v>49768</v>
      </c>
      <c r="N8" s="730">
        <v>47998</v>
      </c>
      <c r="O8" s="730">
        <v>43173</v>
      </c>
      <c r="P8" s="746">
        <f t="shared" si="0"/>
        <v>588219</v>
      </c>
    </row>
    <row r="9" spans="1:16" ht="20.100000000000001" customHeight="1">
      <c r="A9" s="1135"/>
      <c r="B9" s="1355" t="s">
        <v>1890</v>
      </c>
      <c r="C9" s="291" t="s">
        <v>1801</v>
      </c>
      <c r="D9" s="735">
        <v>8210</v>
      </c>
      <c r="E9" s="730">
        <v>7889</v>
      </c>
      <c r="F9" s="730">
        <v>8302</v>
      </c>
      <c r="G9" s="730">
        <v>8661</v>
      </c>
      <c r="H9" s="730">
        <v>9173</v>
      </c>
      <c r="I9" s="730">
        <v>8283</v>
      </c>
      <c r="J9" s="730">
        <v>11876</v>
      </c>
      <c r="K9" s="730">
        <v>5899</v>
      </c>
      <c r="L9" s="730">
        <v>6885</v>
      </c>
      <c r="M9" s="730">
        <v>8078</v>
      </c>
      <c r="N9" s="730">
        <v>7311</v>
      </c>
      <c r="O9" s="730">
        <v>6996</v>
      </c>
      <c r="P9" s="746">
        <f t="shared" si="0"/>
        <v>97563</v>
      </c>
    </row>
    <row r="10" spans="1:16" ht="20.100000000000001" customHeight="1">
      <c r="A10" s="1135"/>
      <c r="B10" s="1356"/>
      <c r="C10" s="291" t="s">
        <v>1802</v>
      </c>
      <c r="D10" s="735">
        <v>46729</v>
      </c>
      <c r="E10" s="730">
        <v>44906</v>
      </c>
      <c r="F10" s="730">
        <v>47253</v>
      </c>
      <c r="G10" s="730">
        <v>49298</v>
      </c>
      <c r="H10" s="730">
        <v>52212</v>
      </c>
      <c r="I10" s="730">
        <v>47149</v>
      </c>
      <c r="J10" s="730">
        <v>67598</v>
      </c>
      <c r="K10" s="730">
        <v>36804</v>
      </c>
      <c r="L10" s="730">
        <v>42260</v>
      </c>
      <c r="M10" s="730">
        <v>49578</v>
      </c>
      <c r="N10" s="730">
        <v>44935</v>
      </c>
      <c r="O10" s="730">
        <v>43971</v>
      </c>
      <c r="P10" s="746">
        <f t="shared" si="0"/>
        <v>572693</v>
      </c>
    </row>
    <row r="11" spans="1:16" ht="20.100000000000001" customHeight="1">
      <c r="A11" s="1135"/>
      <c r="B11" s="1355" t="s">
        <v>1956</v>
      </c>
      <c r="C11" s="291" t="s">
        <v>1801</v>
      </c>
      <c r="D11" s="735">
        <v>8385</v>
      </c>
      <c r="E11" s="730">
        <v>8031</v>
      </c>
      <c r="F11" s="730">
        <v>7922</v>
      </c>
      <c r="G11" s="730">
        <v>8325</v>
      </c>
      <c r="H11" s="730">
        <v>8159</v>
      </c>
      <c r="I11" s="730">
        <v>8091</v>
      </c>
      <c r="J11" s="730">
        <v>10943</v>
      </c>
      <c r="K11" s="730">
        <v>6058</v>
      </c>
      <c r="L11" s="730">
        <v>11107</v>
      </c>
      <c r="M11" s="730">
        <v>9074</v>
      </c>
      <c r="N11" s="730">
        <v>8307</v>
      </c>
      <c r="O11" s="730">
        <v>6877</v>
      </c>
      <c r="P11" s="746">
        <f t="shared" si="0"/>
        <v>101279</v>
      </c>
    </row>
    <row r="12" spans="1:16" ht="20.100000000000001" customHeight="1" thickBot="1">
      <c r="A12" s="1135"/>
      <c r="B12" s="1446"/>
      <c r="C12" s="468" t="s">
        <v>1802</v>
      </c>
      <c r="D12" s="750">
        <v>51335</v>
      </c>
      <c r="E12" s="737">
        <v>49164</v>
      </c>
      <c r="F12" s="737">
        <v>48496</v>
      </c>
      <c r="G12" s="737">
        <v>50963</v>
      </c>
      <c r="H12" s="737">
        <v>49949</v>
      </c>
      <c r="I12" s="737">
        <v>49536</v>
      </c>
      <c r="J12" s="737">
        <v>66997</v>
      </c>
      <c r="K12" s="737">
        <v>39693</v>
      </c>
      <c r="L12" s="737">
        <v>72773</v>
      </c>
      <c r="M12" s="737">
        <v>59452</v>
      </c>
      <c r="N12" s="737">
        <v>54429</v>
      </c>
      <c r="O12" s="737">
        <v>45190</v>
      </c>
      <c r="P12" s="739">
        <f t="shared" si="0"/>
        <v>637977</v>
      </c>
    </row>
    <row r="13" spans="1:16" ht="20.100000000000001" customHeight="1">
      <c r="A13" s="1135"/>
      <c r="O13" s="1033" t="s">
        <v>168</v>
      </c>
      <c r="P13" s="1034"/>
    </row>
    <row r="14" spans="1:16" ht="20.100000000000001" customHeight="1">
      <c r="A14" s="1135"/>
      <c r="O14" s="46"/>
      <c r="P14" s="7"/>
    </row>
    <row r="15" spans="1:16" ht="20.100000000000001" customHeight="1" thickBot="1">
      <c r="A15" s="1135"/>
      <c r="B15" s="41" t="s">
        <v>1803</v>
      </c>
      <c r="C15" s="41"/>
      <c r="D15" s="41"/>
      <c r="E15" s="41"/>
      <c r="F15" s="41"/>
      <c r="G15" s="41"/>
      <c r="H15" s="41"/>
      <c r="I15" s="41"/>
      <c r="J15" s="41"/>
      <c r="K15" s="1105" t="s">
        <v>156</v>
      </c>
      <c r="L15" s="1042"/>
    </row>
    <row r="16" spans="1:16" ht="20.100000000000001" customHeight="1">
      <c r="A16" s="1135"/>
      <c r="B16" s="1123" t="s">
        <v>1052</v>
      </c>
      <c r="C16" s="1077"/>
      <c r="D16" s="1123" t="s">
        <v>158</v>
      </c>
      <c r="E16" s="1046" t="s">
        <v>1804</v>
      </c>
      <c r="F16" s="1014"/>
      <c r="G16" s="1016"/>
      <c r="H16" s="1046" t="s">
        <v>1805</v>
      </c>
      <c r="I16" s="1014"/>
      <c r="J16" s="1014"/>
      <c r="K16" s="1016"/>
      <c r="L16" s="1256" t="s">
        <v>1806</v>
      </c>
    </row>
    <row r="17" spans="1:12" ht="34.5" customHeight="1">
      <c r="A17" s="1135"/>
      <c r="B17" s="1020"/>
      <c r="C17" s="1021"/>
      <c r="D17" s="1020"/>
      <c r="E17" s="92" t="s">
        <v>1807</v>
      </c>
      <c r="F17" s="314" t="s">
        <v>1808</v>
      </c>
      <c r="G17" s="92" t="s">
        <v>174</v>
      </c>
      <c r="H17" s="314" t="s">
        <v>1809</v>
      </c>
      <c r="I17" s="314" t="s">
        <v>1810</v>
      </c>
      <c r="J17" s="92" t="s">
        <v>1811</v>
      </c>
      <c r="K17" s="92" t="s">
        <v>174</v>
      </c>
      <c r="L17" s="1279"/>
    </row>
    <row r="18" spans="1:12" ht="20.100000000000001" customHeight="1">
      <c r="A18" s="1135"/>
      <c r="B18" s="1355" t="s">
        <v>1955</v>
      </c>
      <c r="C18" s="291" t="s">
        <v>1812</v>
      </c>
      <c r="D18" s="744">
        <f t="shared" ref="D18:D25" si="1">IF(SUM(E18:L18)=0,"",SUM(E18:L18))</f>
        <v>518834</v>
      </c>
      <c r="E18" s="734">
        <v>7079</v>
      </c>
      <c r="F18" s="734">
        <v>2210</v>
      </c>
      <c r="G18" s="734">
        <v>20538</v>
      </c>
      <c r="H18" s="734">
        <v>148277</v>
      </c>
      <c r="I18" s="734">
        <v>26359</v>
      </c>
      <c r="J18" s="734">
        <v>187818</v>
      </c>
      <c r="K18" s="734">
        <v>75647</v>
      </c>
      <c r="L18" s="734">
        <v>50906</v>
      </c>
    </row>
    <row r="19" spans="1:12" ht="20.100000000000001" customHeight="1">
      <c r="A19" s="1135"/>
      <c r="B19" s="1356"/>
      <c r="C19" s="291" t="s">
        <v>1639</v>
      </c>
      <c r="D19" s="745">
        <f t="shared" si="1"/>
        <v>196357</v>
      </c>
      <c r="E19" s="730">
        <v>10710</v>
      </c>
      <c r="F19" s="730">
        <v>2053</v>
      </c>
      <c r="G19" s="730">
        <v>12891</v>
      </c>
      <c r="H19" s="730">
        <v>90636</v>
      </c>
      <c r="I19" s="730">
        <v>16771</v>
      </c>
      <c r="J19" s="730">
        <v>1459</v>
      </c>
      <c r="K19" s="730">
        <v>43724</v>
      </c>
      <c r="L19" s="730">
        <v>18113</v>
      </c>
    </row>
    <row r="20" spans="1:12" ht="20.100000000000001" customHeight="1">
      <c r="A20" s="1135"/>
      <c r="B20" s="1355" t="s">
        <v>1110</v>
      </c>
      <c r="C20" s="291" t="s">
        <v>1812</v>
      </c>
      <c r="D20" s="745">
        <f t="shared" si="1"/>
        <v>518848</v>
      </c>
      <c r="E20" s="730">
        <v>7079</v>
      </c>
      <c r="F20" s="730">
        <v>2805</v>
      </c>
      <c r="G20" s="730">
        <v>20538</v>
      </c>
      <c r="H20" s="730">
        <v>148277</v>
      </c>
      <c r="I20" s="730">
        <v>26311</v>
      </c>
      <c r="J20" s="730">
        <v>187946</v>
      </c>
      <c r="K20" s="730">
        <v>63127</v>
      </c>
      <c r="L20" s="730">
        <v>62765</v>
      </c>
    </row>
    <row r="21" spans="1:12" ht="20.100000000000001" customHeight="1">
      <c r="A21" s="1135"/>
      <c r="B21" s="1356"/>
      <c r="C21" s="291" t="s">
        <v>1639</v>
      </c>
      <c r="D21" s="745">
        <f t="shared" si="1"/>
        <v>189049</v>
      </c>
      <c r="E21" s="730">
        <v>10710</v>
      </c>
      <c r="F21" s="730">
        <v>2768</v>
      </c>
      <c r="G21" s="730">
        <v>12891</v>
      </c>
      <c r="H21" s="730">
        <v>90904</v>
      </c>
      <c r="I21" s="730">
        <v>16771</v>
      </c>
      <c r="J21" s="730">
        <v>1445</v>
      </c>
      <c r="K21" s="730">
        <v>35447</v>
      </c>
      <c r="L21" s="730">
        <v>18113</v>
      </c>
    </row>
    <row r="22" spans="1:12" ht="20.100000000000001" customHeight="1">
      <c r="A22" s="1135"/>
      <c r="B22" s="1355" t="s">
        <v>1593</v>
      </c>
      <c r="C22" s="291" t="s">
        <v>1812</v>
      </c>
      <c r="D22" s="745">
        <f t="shared" si="1"/>
        <v>520634</v>
      </c>
      <c r="E22" s="730">
        <v>7079</v>
      </c>
      <c r="F22" s="730">
        <v>2805</v>
      </c>
      <c r="G22" s="730">
        <v>20538</v>
      </c>
      <c r="H22" s="730">
        <v>143688</v>
      </c>
      <c r="I22" s="730">
        <v>26311</v>
      </c>
      <c r="J22" s="730">
        <v>188825</v>
      </c>
      <c r="K22" s="730">
        <v>65983</v>
      </c>
      <c r="L22" s="730">
        <v>65405</v>
      </c>
    </row>
    <row r="23" spans="1:12" ht="20.100000000000001" customHeight="1">
      <c r="A23" s="1135"/>
      <c r="B23" s="1356"/>
      <c r="C23" s="291" t="s">
        <v>1639</v>
      </c>
      <c r="D23" s="745">
        <f t="shared" si="1"/>
        <v>188980</v>
      </c>
      <c r="E23" s="730">
        <v>10710</v>
      </c>
      <c r="F23" s="730">
        <v>2768</v>
      </c>
      <c r="G23" s="730">
        <v>12891</v>
      </c>
      <c r="H23" s="730">
        <v>88191</v>
      </c>
      <c r="I23" s="730">
        <v>16771</v>
      </c>
      <c r="J23" s="730">
        <v>1445</v>
      </c>
      <c r="K23" s="730">
        <v>36846</v>
      </c>
      <c r="L23" s="730">
        <v>19358</v>
      </c>
    </row>
    <row r="24" spans="1:12" ht="20.100000000000001" customHeight="1">
      <c r="A24" s="1135"/>
      <c r="B24" s="1355" t="s">
        <v>1890</v>
      </c>
      <c r="C24" s="291" t="s">
        <v>1812</v>
      </c>
      <c r="D24" s="745">
        <f t="shared" si="1"/>
        <v>508530</v>
      </c>
      <c r="E24" s="730">
        <v>7079</v>
      </c>
      <c r="F24" s="730">
        <v>2805</v>
      </c>
      <c r="G24" s="730">
        <v>5721</v>
      </c>
      <c r="H24" s="730">
        <v>143688</v>
      </c>
      <c r="I24" s="730">
        <v>26311</v>
      </c>
      <c r="J24" s="730">
        <v>188825</v>
      </c>
      <c r="K24" s="730">
        <v>83741</v>
      </c>
      <c r="L24" s="730">
        <v>50360</v>
      </c>
    </row>
    <row r="25" spans="1:12" ht="20.100000000000001" customHeight="1">
      <c r="A25" s="1135"/>
      <c r="B25" s="1356"/>
      <c r="C25" s="291" t="s">
        <v>1639</v>
      </c>
      <c r="D25" s="745">
        <f t="shared" si="1"/>
        <v>181385</v>
      </c>
      <c r="E25" s="730">
        <v>10710</v>
      </c>
      <c r="F25" s="730">
        <v>2768</v>
      </c>
      <c r="G25" s="730">
        <v>5444</v>
      </c>
      <c r="H25" s="730">
        <v>88217</v>
      </c>
      <c r="I25" s="730">
        <v>16612</v>
      </c>
      <c r="J25" s="730">
        <v>1430</v>
      </c>
      <c r="K25" s="730">
        <v>36846</v>
      </c>
      <c r="L25" s="730">
        <v>19358</v>
      </c>
    </row>
    <row r="26" spans="1:12" ht="20.100000000000001" customHeight="1">
      <c r="A26" s="1135"/>
      <c r="B26" s="1355" t="s">
        <v>1956</v>
      </c>
      <c r="C26" s="291" t="s">
        <v>1812</v>
      </c>
      <c r="D26" s="745">
        <f t="shared" ref="D26:D27" si="2">IF(SUM(E26:L26)=0,"",SUM(E26:L26))</f>
        <v>512951</v>
      </c>
      <c r="E26" s="730">
        <v>7079</v>
      </c>
      <c r="F26" s="730">
        <v>2805</v>
      </c>
      <c r="G26" s="730">
        <v>5721</v>
      </c>
      <c r="H26" s="730">
        <v>140542</v>
      </c>
      <c r="I26" s="730">
        <v>26311</v>
      </c>
      <c r="J26" s="730">
        <v>189026</v>
      </c>
      <c r="K26" s="730">
        <v>86595</v>
      </c>
      <c r="L26" s="730">
        <v>54872</v>
      </c>
    </row>
    <row r="27" spans="1:12" ht="20.100000000000001" customHeight="1" thickBot="1">
      <c r="A27" s="1135"/>
      <c r="B27" s="1356"/>
      <c r="C27" s="291" t="s">
        <v>1639</v>
      </c>
      <c r="D27" s="745">
        <f t="shared" si="2"/>
        <v>179726</v>
      </c>
      <c r="E27" s="730">
        <v>10710</v>
      </c>
      <c r="F27" s="730">
        <v>2768</v>
      </c>
      <c r="G27" s="730">
        <v>5444</v>
      </c>
      <c r="H27" s="730">
        <v>86524</v>
      </c>
      <c r="I27" s="730">
        <v>16612</v>
      </c>
      <c r="J27" s="730">
        <v>1430</v>
      </c>
      <c r="K27" s="730">
        <v>34664</v>
      </c>
      <c r="L27" s="730">
        <v>21574</v>
      </c>
    </row>
    <row r="28" spans="1:12" ht="20.100000000000001" customHeight="1">
      <c r="A28" s="1135"/>
      <c r="B28" s="69"/>
      <c r="C28" s="69"/>
      <c r="D28" s="69"/>
      <c r="E28" s="69"/>
      <c r="F28" s="69"/>
      <c r="G28" s="69"/>
      <c r="H28" s="69"/>
      <c r="I28" s="69"/>
      <c r="J28" s="69"/>
      <c r="K28" s="1106" t="s">
        <v>1813</v>
      </c>
      <c r="L28" s="1183"/>
    </row>
    <row r="29" spans="1:12" ht="20.100000000000001" customHeight="1">
      <c r="D29" s="36" t="s">
        <v>1795</v>
      </c>
    </row>
  </sheetData>
  <sheetProtection sheet="1" objects="1" scenarios="1"/>
  <mergeCells count="21">
    <mergeCell ref="B18:B19"/>
    <mergeCell ref="A1:A28"/>
    <mergeCell ref="N1:P1"/>
    <mergeCell ref="B2:C2"/>
    <mergeCell ref="B3:B4"/>
    <mergeCell ref="B5:B6"/>
    <mergeCell ref="B7:B8"/>
    <mergeCell ref="B9:B10"/>
    <mergeCell ref="B11:B12"/>
    <mergeCell ref="O13:P13"/>
    <mergeCell ref="K15:L15"/>
    <mergeCell ref="B16:C17"/>
    <mergeCell ref="D16:D17"/>
    <mergeCell ref="E16:G16"/>
    <mergeCell ref="H16:K16"/>
    <mergeCell ref="L16:L17"/>
    <mergeCell ref="B20:B21"/>
    <mergeCell ref="B22:B23"/>
    <mergeCell ref="B24:B25"/>
    <mergeCell ref="B26:B27"/>
    <mergeCell ref="K28:L28"/>
  </mergeCells>
  <phoneticPr fontId="3"/>
  <pageMargins left="0.39370078740157483" right="0.39370078740157483" top="0.78740157480314965" bottom="0.39370078740157483" header="0.51181102362204722" footer="0.51181102362204722"/>
  <pageSetup paperSize="9" scale="94" firstPageNumber="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47"/>
  <sheetViews>
    <sheetView zoomScaleNormal="100" workbookViewId="0">
      <pane ySplit="2" topLeftCell="A3" activePane="bottomLeft" state="frozen"/>
      <selection pane="bottomLeft"/>
    </sheetView>
  </sheetViews>
  <sheetFormatPr defaultRowHeight="15.95" customHeight="1"/>
  <cols>
    <col min="1" max="1" width="10.125" style="516" customWidth="1"/>
    <col min="2" max="4" width="9" style="509"/>
    <col min="5" max="5" width="9.5" style="517" bestFit="1" customWidth="1"/>
    <col min="6" max="7" width="9" style="509"/>
    <col min="8" max="8" width="9.125" style="509" customWidth="1"/>
    <col min="9" max="9" width="2.625" style="2" customWidth="1"/>
    <col min="10" max="10" width="9.5" style="2" bestFit="1" customWidth="1"/>
    <col min="11" max="13" width="9" style="2"/>
    <col min="14" max="14" width="10.5" style="2" bestFit="1" customWidth="1"/>
    <col min="15" max="16384" width="9" style="2"/>
  </cols>
  <sheetData>
    <row r="1" spans="1:17" ht="18" customHeight="1" thickBot="1">
      <c r="A1" s="22" t="s">
        <v>342</v>
      </c>
      <c r="F1" s="1105" t="s">
        <v>2028</v>
      </c>
      <c r="G1" s="1105"/>
      <c r="H1" s="1105"/>
      <c r="J1" s="22" t="s">
        <v>2023</v>
      </c>
      <c r="O1" s="1105" t="str">
        <f>F1</f>
        <v>令和３年１０月１日現在</v>
      </c>
      <c r="P1" s="1105"/>
      <c r="Q1" s="1105"/>
    </row>
    <row r="2" spans="1:17" s="516" customFormat="1" ht="18" customHeight="1">
      <c r="A2" s="101" t="s">
        <v>343</v>
      </c>
      <c r="B2" s="510" t="s">
        <v>158</v>
      </c>
      <c r="C2" s="511" t="s">
        <v>218</v>
      </c>
      <c r="D2" s="103" t="s">
        <v>219</v>
      </c>
      <c r="E2" s="104" t="s">
        <v>343</v>
      </c>
      <c r="F2" s="510" t="s">
        <v>158</v>
      </c>
      <c r="G2" s="511" t="s">
        <v>218</v>
      </c>
      <c r="H2" s="103" t="s">
        <v>219</v>
      </c>
      <c r="I2" s="613"/>
      <c r="J2" s="104" t="s">
        <v>343</v>
      </c>
      <c r="K2" s="510" t="s">
        <v>158</v>
      </c>
      <c r="L2" s="511" t="s">
        <v>218</v>
      </c>
      <c r="M2" s="103" t="s">
        <v>219</v>
      </c>
      <c r="N2" s="104" t="s">
        <v>343</v>
      </c>
      <c r="O2" s="510" t="s">
        <v>158</v>
      </c>
      <c r="P2" s="511" t="s">
        <v>218</v>
      </c>
      <c r="Q2" s="103" t="s">
        <v>219</v>
      </c>
    </row>
    <row r="3" spans="1:17" ht="12" customHeight="1">
      <c r="A3" s="105"/>
      <c r="B3" s="507"/>
      <c r="C3" s="507"/>
      <c r="D3" s="106"/>
      <c r="E3" s="107"/>
      <c r="F3" s="507"/>
      <c r="G3" s="507"/>
      <c r="H3" s="106"/>
      <c r="J3" s="107"/>
      <c r="K3" s="507"/>
      <c r="L3" s="507"/>
      <c r="M3" s="106"/>
      <c r="N3" s="107"/>
      <c r="O3" s="509"/>
      <c r="P3" s="509"/>
      <c r="Q3" s="106"/>
    </row>
    <row r="4" spans="1:17" ht="15.95" customHeight="1">
      <c r="A4" s="105" t="s">
        <v>344</v>
      </c>
      <c r="B4" s="519">
        <f>C4+D4</f>
        <v>73958</v>
      </c>
      <c r="C4" s="519">
        <f>SUM(C6,C14,C22,C30,C38,G6,G14,G22,G30,G38,L6,L14,L22,L30,L38,P6,P14,P22,P30,P38,P45)</f>
        <v>35329</v>
      </c>
      <c r="D4" s="519">
        <f>SUM(D6,D14,D22,D30,D38,H6,H14,H22,H30,H38,M6,M14,M22,M30,M38,Q6,Q14,Q22,Q30,Q38,Q45)</f>
        <v>38629</v>
      </c>
      <c r="E4" s="107"/>
      <c r="F4" s="519"/>
      <c r="G4" s="507"/>
      <c r="H4" s="106"/>
      <c r="J4" s="107"/>
      <c r="K4" s="519"/>
      <c r="L4" s="507"/>
      <c r="M4" s="106"/>
      <c r="N4" s="107"/>
      <c r="O4" s="515"/>
      <c r="P4" s="509"/>
      <c r="Q4" s="106"/>
    </row>
    <row r="5" spans="1:17" ht="12" customHeight="1">
      <c r="A5" s="105"/>
      <c r="B5" s="519"/>
      <c r="C5" s="507"/>
      <c r="D5" s="106"/>
      <c r="E5" s="107"/>
      <c r="F5" s="519"/>
      <c r="G5" s="507"/>
      <c r="H5" s="106"/>
      <c r="J5" s="107"/>
      <c r="K5" s="519"/>
      <c r="L5" s="507"/>
      <c r="M5" s="106"/>
      <c r="N5" s="107"/>
      <c r="O5" s="515"/>
      <c r="P5" s="509"/>
      <c r="Q5" s="106"/>
    </row>
    <row r="6" spans="1:17" ht="15.95" customHeight="1">
      <c r="A6" s="105" t="s">
        <v>345</v>
      </c>
      <c r="B6" s="519">
        <f>SUM(C6:D6)</f>
        <v>2795</v>
      </c>
      <c r="C6" s="519">
        <f>SUM(C8:C12)</f>
        <v>1427</v>
      </c>
      <c r="D6" s="519">
        <f>SUM(D8:D12)</f>
        <v>1368</v>
      </c>
      <c r="E6" s="107" t="s">
        <v>346</v>
      </c>
      <c r="F6" s="519">
        <f>SUM(F8:F12)</f>
        <v>4088</v>
      </c>
      <c r="G6" s="519">
        <f>SUM(G8:G12)</f>
        <v>1998</v>
      </c>
      <c r="H6" s="108">
        <f>SUM(H8:H12)</f>
        <v>2090</v>
      </c>
      <c r="J6" s="105" t="s">
        <v>347</v>
      </c>
      <c r="K6" s="519">
        <f>SUM(K8:K12)</f>
        <v>6440</v>
      </c>
      <c r="L6" s="519">
        <f>SUM(L8:L12)</f>
        <v>3180</v>
      </c>
      <c r="M6" s="108">
        <f>SUM(M8:M12)</f>
        <v>3260</v>
      </c>
      <c r="N6" s="508" t="s">
        <v>348</v>
      </c>
      <c r="O6" s="515">
        <f>SUM(O8:O12)</f>
        <v>3821</v>
      </c>
      <c r="P6" s="515">
        <f>SUM(P8:P12)</f>
        <v>1643</v>
      </c>
      <c r="Q6" s="108">
        <f>SUM(Q8:Q12)</f>
        <v>2178</v>
      </c>
    </row>
    <row r="7" spans="1:17" ht="11.25" customHeight="1">
      <c r="A7" s="105"/>
      <c r="B7" s="519"/>
      <c r="C7" s="507"/>
      <c r="D7" s="106"/>
      <c r="E7" s="107"/>
      <c r="F7" s="519"/>
      <c r="G7" s="507"/>
      <c r="H7" s="106"/>
      <c r="J7" s="105"/>
      <c r="K7" s="519"/>
      <c r="L7" s="507"/>
      <c r="M7" s="106"/>
      <c r="N7" s="107"/>
      <c r="O7" s="515"/>
      <c r="P7" s="509"/>
      <c r="Q7" s="106"/>
    </row>
    <row r="8" spans="1:17" ht="15.95" customHeight="1">
      <c r="A8" s="105">
        <v>0</v>
      </c>
      <c r="B8" s="519">
        <f>SUM(C8:D8)</f>
        <v>527</v>
      </c>
      <c r="C8" s="110">
        <v>268</v>
      </c>
      <c r="D8" s="110">
        <v>259</v>
      </c>
      <c r="E8" s="107">
        <v>25</v>
      </c>
      <c r="F8" s="519">
        <f>SUM(G8:H8)</f>
        <v>864</v>
      </c>
      <c r="G8" s="110">
        <v>415</v>
      </c>
      <c r="H8" s="111">
        <v>449</v>
      </c>
      <c r="J8" s="105">
        <v>50</v>
      </c>
      <c r="K8" s="519">
        <f>SUM(L8:M8)</f>
        <v>1341</v>
      </c>
      <c r="L8" s="110">
        <v>688</v>
      </c>
      <c r="M8" s="111">
        <v>653</v>
      </c>
      <c r="N8" s="107">
        <v>75</v>
      </c>
      <c r="O8" s="515">
        <f>SUM(P8:Q8)</f>
        <v>681</v>
      </c>
      <c r="P8" s="110">
        <v>271</v>
      </c>
      <c r="Q8" s="111">
        <v>410</v>
      </c>
    </row>
    <row r="9" spans="1:17" ht="15.95" customHeight="1">
      <c r="A9" s="105">
        <v>1</v>
      </c>
      <c r="B9" s="519">
        <f>SUM(C9:D9)</f>
        <v>579</v>
      </c>
      <c r="C9" s="110">
        <v>299</v>
      </c>
      <c r="D9" s="110">
        <v>280</v>
      </c>
      <c r="E9" s="107">
        <v>26</v>
      </c>
      <c r="F9" s="519">
        <f>SUM(G9:H9)</f>
        <v>850</v>
      </c>
      <c r="G9" s="110">
        <v>427</v>
      </c>
      <c r="H9" s="111">
        <v>423</v>
      </c>
      <c r="J9" s="105">
        <v>51</v>
      </c>
      <c r="K9" s="519">
        <f>SUM(L9:M9)</f>
        <v>1292</v>
      </c>
      <c r="L9" s="110">
        <v>629</v>
      </c>
      <c r="M9" s="111">
        <v>663</v>
      </c>
      <c r="N9" s="107">
        <v>76</v>
      </c>
      <c r="O9" s="515">
        <f>SUM(P9:Q9)</f>
        <v>679</v>
      </c>
      <c r="P9" s="110">
        <v>296</v>
      </c>
      <c r="Q9" s="111">
        <v>383</v>
      </c>
    </row>
    <row r="10" spans="1:17" ht="15.95" customHeight="1">
      <c r="A10" s="105">
        <v>2</v>
      </c>
      <c r="B10" s="519">
        <f>SUM(C10:D10)</f>
        <v>545</v>
      </c>
      <c r="C10" s="110">
        <v>290</v>
      </c>
      <c r="D10" s="110">
        <v>255</v>
      </c>
      <c r="E10" s="107">
        <v>27</v>
      </c>
      <c r="F10" s="519">
        <f>SUM(G10:H10)</f>
        <v>798</v>
      </c>
      <c r="G10" s="110">
        <v>398</v>
      </c>
      <c r="H10" s="111">
        <v>400</v>
      </c>
      <c r="J10" s="105">
        <v>52</v>
      </c>
      <c r="K10" s="519">
        <f>SUM(L10:M10)</f>
        <v>1289</v>
      </c>
      <c r="L10" s="110">
        <v>616</v>
      </c>
      <c r="M10" s="111">
        <v>673</v>
      </c>
      <c r="N10" s="107">
        <v>77</v>
      </c>
      <c r="O10" s="515">
        <f>SUM(P10:Q10)</f>
        <v>845</v>
      </c>
      <c r="P10" s="110">
        <v>375</v>
      </c>
      <c r="Q10" s="111">
        <v>470</v>
      </c>
    </row>
    <row r="11" spans="1:17" ht="15.95" customHeight="1">
      <c r="A11" s="105">
        <v>3</v>
      </c>
      <c r="B11" s="519">
        <f>SUM(C11:D11)</f>
        <v>564</v>
      </c>
      <c r="C11" s="110">
        <v>272</v>
      </c>
      <c r="D11" s="110">
        <v>292</v>
      </c>
      <c r="E11" s="107">
        <v>28</v>
      </c>
      <c r="F11" s="519">
        <f>SUM(G11:H11)</f>
        <v>782</v>
      </c>
      <c r="G11" s="110">
        <v>366</v>
      </c>
      <c r="H11" s="111">
        <v>416</v>
      </c>
      <c r="J11" s="105">
        <v>53</v>
      </c>
      <c r="K11" s="519">
        <f>SUM(L11:M11)</f>
        <v>1303</v>
      </c>
      <c r="L11" s="110">
        <v>625</v>
      </c>
      <c r="M11" s="111">
        <v>678</v>
      </c>
      <c r="N11" s="107">
        <v>78</v>
      </c>
      <c r="O11" s="515">
        <f>SUM(P11:Q11)</f>
        <v>787</v>
      </c>
      <c r="P11" s="110">
        <v>343</v>
      </c>
      <c r="Q11" s="111">
        <v>444</v>
      </c>
    </row>
    <row r="12" spans="1:17" ht="15.95" customHeight="1">
      <c r="A12" s="105">
        <v>4</v>
      </c>
      <c r="B12" s="519">
        <f>SUM(C12:D12)</f>
        <v>580</v>
      </c>
      <c r="C12" s="110">
        <v>298</v>
      </c>
      <c r="D12" s="110">
        <v>282</v>
      </c>
      <c r="E12" s="107">
        <v>29</v>
      </c>
      <c r="F12" s="519">
        <f>SUM(G12:H12)</f>
        <v>794</v>
      </c>
      <c r="G12" s="110">
        <v>392</v>
      </c>
      <c r="H12" s="111">
        <v>402</v>
      </c>
      <c r="J12" s="105">
        <v>54</v>
      </c>
      <c r="K12" s="519">
        <f>SUM(L12:M12)</f>
        <v>1215</v>
      </c>
      <c r="L12" s="110">
        <v>622</v>
      </c>
      <c r="M12" s="111">
        <v>593</v>
      </c>
      <c r="N12" s="107">
        <v>79</v>
      </c>
      <c r="O12" s="515">
        <f>SUM(P12:Q12)</f>
        <v>829</v>
      </c>
      <c r="P12" s="110">
        <v>358</v>
      </c>
      <c r="Q12" s="111">
        <v>471</v>
      </c>
    </row>
    <row r="13" spans="1:17" ht="15.95" customHeight="1">
      <c r="A13" s="105"/>
      <c r="B13" s="519"/>
      <c r="C13" s="507"/>
      <c r="D13" s="106"/>
      <c r="E13" s="107"/>
      <c r="F13" s="519"/>
      <c r="G13" s="507"/>
      <c r="H13" s="106"/>
      <c r="J13" s="105"/>
      <c r="K13" s="519"/>
      <c r="L13" s="507"/>
      <c r="M13" s="106"/>
      <c r="N13" s="107"/>
      <c r="O13" s="515"/>
      <c r="P13" s="509"/>
      <c r="Q13" s="106"/>
    </row>
    <row r="14" spans="1:17" ht="15.95" customHeight="1">
      <c r="A14" s="105" t="s">
        <v>349</v>
      </c>
      <c r="B14" s="519">
        <f>SUM(C14:D14)</f>
        <v>2772</v>
      </c>
      <c r="C14" s="519">
        <f>SUM(C16:C20)</f>
        <v>1389</v>
      </c>
      <c r="D14" s="519">
        <f>SUM(D16:D20)</f>
        <v>1383</v>
      </c>
      <c r="E14" s="107" t="s">
        <v>350</v>
      </c>
      <c r="F14" s="519">
        <f>SUM(F16:F20)</f>
        <v>3634</v>
      </c>
      <c r="G14" s="519">
        <f>SUM(G16:G20)</f>
        <v>1843</v>
      </c>
      <c r="H14" s="108">
        <f>SUM(H16:H20)</f>
        <v>1791</v>
      </c>
      <c r="J14" s="105" t="s">
        <v>351</v>
      </c>
      <c r="K14" s="519">
        <f>SUM(K16:K20)</f>
        <v>4776</v>
      </c>
      <c r="L14" s="519">
        <f>SUM(L16:L20)</f>
        <v>2358</v>
      </c>
      <c r="M14" s="108">
        <f>SUM(M16:M20)</f>
        <v>2418</v>
      </c>
      <c r="N14" s="508" t="s">
        <v>352</v>
      </c>
      <c r="O14" s="515">
        <f>SUM(O16:O20)</f>
        <v>3063</v>
      </c>
      <c r="P14" s="515">
        <f>SUM(P16:P20)</f>
        <v>1224</v>
      </c>
      <c r="Q14" s="108">
        <f>SUM(Q16:Q20)</f>
        <v>1839</v>
      </c>
    </row>
    <row r="15" spans="1:17" ht="12" customHeight="1">
      <c r="A15" s="105"/>
      <c r="B15" s="519"/>
      <c r="C15" s="507"/>
      <c r="D15" s="106"/>
      <c r="E15" s="107"/>
      <c r="F15" s="519"/>
      <c r="G15" s="507"/>
      <c r="H15" s="106"/>
      <c r="J15" s="105"/>
      <c r="K15" s="519"/>
      <c r="L15" s="507"/>
      <c r="M15" s="106"/>
      <c r="N15" s="107"/>
      <c r="O15" s="515"/>
      <c r="P15" s="509"/>
      <c r="Q15" s="106"/>
    </row>
    <row r="16" spans="1:17" ht="15.95" customHeight="1">
      <c r="A16" s="105">
        <v>5</v>
      </c>
      <c r="B16" s="519">
        <f>SUM(C16:D16)</f>
        <v>539</v>
      </c>
      <c r="C16" s="110">
        <v>273</v>
      </c>
      <c r="D16" s="110">
        <v>266</v>
      </c>
      <c r="E16" s="107">
        <v>30</v>
      </c>
      <c r="F16" s="519">
        <f>SUM(G16:H16)</f>
        <v>723</v>
      </c>
      <c r="G16" s="110">
        <v>381</v>
      </c>
      <c r="H16" s="111">
        <v>342</v>
      </c>
      <c r="J16" s="105">
        <v>55</v>
      </c>
      <c r="K16" s="519">
        <f>SUM(L16:M16)</f>
        <v>910</v>
      </c>
      <c r="L16" s="110">
        <v>434</v>
      </c>
      <c r="M16" s="111">
        <v>476</v>
      </c>
      <c r="N16" s="107">
        <v>80</v>
      </c>
      <c r="O16" s="515">
        <f>SUM(P16:Q16)</f>
        <v>816</v>
      </c>
      <c r="P16" s="110">
        <v>360</v>
      </c>
      <c r="Q16" s="111">
        <v>456</v>
      </c>
    </row>
    <row r="17" spans="1:17" ht="15.95" customHeight="1">
      <c r="A17" s="105">
        <v>6</v>
      </c>
      <c r="B17" s="519">
        <f>SUM(C17:D17)</f>
        <v>568</v>
      </c>
      <c r="C17" s="110">
        <v>294</v>
      </c>
      <c r="D17" s="110">
        <v>274</v>
      </c>
      <c r="E17" s="107">
        <v>31</v>
      </c>
      <c r="F17" s="519">
        <f>SUM(G17:H17)</f>
        <v>742</v>
      </c>
      <c r="G17" s="110">
        <v>375</v>
      </c>
      <c r="H17" s="111">
        <v>367</v>
      </c>
      <c r="J17" s="105">
        <v>56</v>
      </c>
      <c r="K17" s="519">
        <f>SUM(L17:M17)</f>
        <v>1044</v>
      </c>
      <c r="L17" s="110">
        <v>524</v>
      </c>
      <c r="M17" s="111">
        <v>520</v>
      </c>
      <c r="N17" s="107">
        <v>81</v>
      </c>
      <c r="O17" s="515">
        <f>SUM(P17:Q17)</f>
        <v>629</v>
      </c>
      <c r="P17" s="110">
        <v>249</v>
      </c>
      <c r="Q17" s="111">
        <v>380</v>
      </c>
    </row>
    <row r="18" spans="1:17" ht="15.95" customHeight="1">
      <c r="A18" s="105">
        <v>7</v>
      </c>
      <c r="B18" s="519">
        <f>SUM(C18:D18)</f>
        <v>535</v>
      </c>
      <c r="C18" s="110">
        <v>260</v>
      </c>
      <c r="D18" s="110">
        <v>275</v>
      </c>
      <c r="E18" s="107">
        <v>32</v>
      </c>
      <c r="F18" s="519">
        <f>SUM(G18:H18)</f>
        <v>724</v>
      </c>
      <c r="G18" s="110">
        <v>356</v>
      </c>
      <c r="H18" s="111">
        <v>368</v>
      </c>
      <c r="J18" s="105">
        <v>57</v>
      </c>
      <c r="K18" s="519">
        <f>SUM(L18:M18)</f>
        <v>975</v>
      </c>
      <c r="L18" s="110">
        <v>466</v>
      </c>
      <c r="M18" s="111">
        <v>509</v>
      </c>
      <c r="N18" s="107">
        <v>82</v>
      </c>
      <c r="O18" s="515">
        <f>SUM(P18:Q18)</f>
        <v>564</v>
      </c>
      <c r="P18" s="110">
        <v>232</v>
      </c>
      <c r="Q18" s="111">
        <v>332</v>
      </c>
    </row>
    <row r="19" spans="1:17" ht="15.95" customHeight="1">
      <c r="A19" s="105">
        <v>8</v>
      </c>
      <c r="B19" s="519">
        <f>SUM(C19:D19)</f>
        <v>548</v>
      </c>
      <c r="C19" s="110">
        <v>266</v>
      </c>
      <c r="D19" s="110">
        <v>282</v>
      </c>
      <c r="E19" s="107">
        <v>33</v>
      </c>
      <c r="F19" s="519">
        <f>SUM(G19:H19)</f>
        <v>697</v>
      </c>
      <c r="G19" s="110">
        <v>366</v>
      </c>
      <c r="H19" s="111">
        <v>331</v>
      </c>
      <c r="J19" s="105">
        <v>58</v>
      </c>
      <c r="K19" s="519">
        <f>SUM(L19:M19)</f>
        <v>920</v>
      </c>
      <c r="L19" s="110">
        <v>480</v>
      </c>
      <c r="M19" s="111">
        <v>440</v>
      </c>
      <c r="N19" s="107">
        <v>83</v>
      </c>
      <c r="O19" s="515">
        <f>SUM(P19:Q19)</f>
        <v>514</v>
      </c>
      <c r="P19" s="110">
        <v>185</v>
      </c>
      <c r="Q19" s="111">
        <v>329</v>
      </c>
    </row>
    <row r="20" spans="1:17" ht="15.95" customHeight="1">
      <c r="A20" s="105">
        <v>9</v>
      </c>
      <c r="B20" s="519">
        <f>SUM(C20:D20)</f>
        <v>582</v>
      </c>
      <c r="C20" s="110">
        <v>296</v>
      </c>
      <c r="D20" s="110">
        <v>286</v>
      </c>
      <c r="E20" s="107">
        <v>34</v>
      </c>
      <c r="F20" s="519">
        <f>SUM(G20:H20)</f>
        <v>748</v>
      </c>
      <c r="G20" s="110">
        <v>365</v>
      </c>
      <c r="H20" s="111">
        <v>383</v>
      </c>
      <c r="J20" s="105">
        <v>59</v>
      </c>
      <c r="K20" s="519">
        <f>SUM(L20:M20)</f>
        <v>927</v>
      </c>
      <c r="L20" s="110">
        <v>454</v>
      </c>
      <c r="M20" s="111">
        <v>473</v>
      </c>
      <c r="N20" s="107">
        <v>84</v>
      </c>
      <c r="O20" s="515">
        <f>SUM(P20:Q20)</f>
        <v>540</v>
      </c>
      <c r="P20" s="110">
        <v>198</v>
      </c>
      <c r="Q20" s="111">
        <v>342</v>
      </c>
    </row>
    <row r="21" spans="1:17" ht="15.95" customHeight="1">
      <c r="A21" s="105"/>
      <c r="B21" s="112"/>
      <c r="C21" s="113"/>
      <c r="D21" s="106"/>
      <c r="E21" s="107"/>
      <c r="F21" s="519"/>
      <c r="G21" s="507"/>
      <c r="H21" s="106"/>
      <c r="J21" s="105"/>
      <c r="K21" s="519"/>
      <c r="L21" s="507"/>
      <c r="M21" s="106"/>
      <c r="N21" s="107"/>
      <c r="O21" s="515"/>
      <c r="P21" s="509"/>
      <c r="Q21" s="106"/>
    </row>
    <row r="22" spans="1:17" ht="15.95" customHeight="1">
      <c r="A22" s="105" t="s">
        <v>353</v>
      </c>
      <c r="B22" s="519">
        <f>SUM(B24:B28)</f>
        <v>3230</v>
      </c>
      <c r="C22" s="519">
        <f>SUM(C24:C28)</f>
        <v>1655</v>
      </c>
      <c r="D22" s="519">
        <f>SUM(D24:D28)</f>
        <v>1575</v>
      </c>
      <c r="E22" s="107" t="s">
        <v>354</v>
      </c>
      <c r="F22" s="519">
        <f>SUM(G22:H22)</f>
        <v>3875</v>
      </c>
      <c r="G22" s="519">
        <f>SUM(G24:G28)</f>
        <v>1921</v>
      </c>
      <c r="H22" s="108">
        <f>SUM(H24:H28)</f>
        <v>1954</v>
      </c>
      <c r="J22" s="105" t="s">
        <v>355</v>
      </c>
      <c r="K22" s="519">
        <f>SUM(K24:K28)</f>
        <v>3893</v>
      </c>
      <c r="L22" s="519">
        <f>SUM(L24:L28)</f>
        <v>1906</v>
      </c>
      <c r="M22" s="108">
        <f>SUM(M24:M28)</f>
        <v>1987</v>
      </c>
      <c r="N22" s="508" t="s">
        <v>356</v>
      </c>
      <c r="O22" s="515">
        <f>SUM(O24:O28)</f>
        <v>1918</v>
      </c>
      <c r="P22" s="515">
        <f>SUM(P24:P28)</f>
        <v>655</v>
      </c>
      <c r="Q22" s="108">
        <f>SUM(Q24:Q28)</f>
        <v>1263</v>
      </c>
    </row>
    <row r="23" spans="1:17" ht="12" customHeight="1">
      <c r="A23" s="105"/>
      <c r="B23" s="519"/>
      <c r="C23" s="507"/>
      <c r="D23" s="106"/>
      <c r="E23" s="107"/>
      <c r="F23" s="519"/>
      <c r="G23" s="507"/>
      <c r="H23" s="106"/>
      <c r="J23" s="105"/>
      <c r="K23" s="519"/>
      <c r="L23" s="507"/>
      <c r="M23" s="106"/>
      <c r="N23" s="107"/>
      <c r="O23" s="515"/>
      <c r="P23" s="509"/>
      <c r="Q23" s="106"/>
    </row>
    <row r="24" spans="1:17" ht="15.95" customHeight="1">
      <c r="A24" s="105">
        <v>10</v>
      </c>
      <c r="B24" s="519">
        <f>SUM(C24:D24)</f>
        <v>610</v>
      </c>
      <c r="C24" s="110">
        <v>300</v>
      </c>
      <c r="D24" s="110">
        <v>310</v>
      </c>
      <c r="E24" s="107">
        <v>35</v>
      </c>
      <c r="F24" s="519">
        <f>SUM(G24:H24)</f>
        <v>745</v>
      </c>
      <c r="G24" s="110">
        <v>376</v>
      </c>
      <c r="H24" s="111">
        <v>369</v>
      </c>
      <c r="J24" s="105">
        <v>60</v>
      </c>
      <c r="K24" s="519">
        <f>SUM(L24:M24)</f>
        <v>828</v>
      </c>
      <c r="L24" s="110">
        <v>403</v>
      </c>
      <c r="M24" s="111">
        <v>425</v>
      </c>
      <c r="N24" s="107">
        <v>85</v>
      </c>
      <c r="O24" s="515">
        <f>SUM(P24:Q24)</f>
        <v>542</v>
      </c>
      <c r="P24" s="110">
        <v>194</v>
      </c>
      <c r="Q24" s="111">
        <v>348</v>
      </c>
    </row>
    <row r="25" spans="1:17" ht="15.95" customHeight="1">
      <c r="A25" s="105">
        <v>11</v>
      </c>
      <c r="B25" s="519">
        <f>SUM(C25:D25)</f>
        <v>638</v>
      </c>
      <c r="C25" s="110">
        <v>320</v>
      </c>
      <c r="D25" s="110">
        <v>318</v>
      </c>
      <c r="E25" s="107">
        <v>36</v>
      </c>
      <c r="F25" s="519">
        <f>SUM(G25:H25)</f>
        <v>744</v>
      </c>
      <c r="G25" s="110">
        <v>369</v>
      </c>
      <c r="H25" s="111">
        <v>375</v>
      </c>
      <c r="J25" s="105">
        <v>61</v>
      </c>
      <c r="K25" s="519">
        <f>SUM(L25:M25)</f>
        <v>785</v>
      </c>
      <c r="L25" s="110">
        <v>409</v>
      </c>
      <c r="M25" s="111">
        <v>376</v>
      </c>
      <c r="N25" s="107">
        <v>86</v>
      </c>
      <c r="O25" s="515">
        <f>SUM(P25:Q25)</f>
        <v>408</v>
      </c>
      <c r="P25" s="110">
        <v>150</v>
      </c>
      <c r="Q25" s="111">
        <v>258</v>
      </c>
    </row>
    <row r="26" spans="1:17" ht="15.95" customHeight="1">
      <c r="A26" s="105">
        <v>12</v>
      </c>
      <c r="B26" s="519">
        <f>SUM(C26:D26)</f>
        <v>625</v>
      </c>
      <c r="C26" s="110">
        <v>327</v>
      </c>
      <c r="D26" s="110">
        <v>298</v>
      </c>
      <c r="E26" s="107">
        <v>37</v>
      </c>
      <c r="F26" s="519">
        <f>SUM(G26:H26)</f>
        <v>816</v>
      </c>
      <c r="G26" s="110">
        <v>406</v>
      </c>
      <c r="H26" s="111">
        <v>410</v>
      </c>
      <c r="J26" s="105">
        <v>62</v>
      </c>
      <c r="K26" s="519">
        <f>SUM(L26:M26)</f>
        <v>786</v>
      </c>
      <c r="L26" s="110">
        <v>368</v>
      </c>
      <c r="M26" s="111">
        <v>418</v>
      </c>
      <c r="N26" s="107">
        <v>87</v>
      </c>
      <c r="O26" s="515">
        <f>SUM(P26:Q26)</f>
        <v>369</v>
      </c>
      <c r="P26" s="110">
        <v>120</v>
      </c>
      <c r="Q26" s="111">
        <v>249</v>
      </c>
    </row>
    <row r="27" spans="1:17" ht="15.95" customHeight="1">
      <c r="A27" s="105">
        <v>13</v>
      </c>
      <c r="B27" s="519">
        <f>SUM(C27:D27)</f>
        <v>678</v>
      </c>
      <c r="C27" s="110">
        <v>360</v>
      </c>
      <c r="D27" s="110">
        <v>318</v>
      </c>
      <c r="E27" s="107">
        <v>38</v>
      </c>
      <c r="F27" s="519">
        <f>SUM(G27:H27)</f>
        <v>738</v>
      </c>
      <c r="G27" s="110">
        <v>373</v>
      </c>
      <c r="H27" s="111">
        <v>365</v>
      </c>
      <c r="J27" s="105">
        <v>63</v>
      </c>
      <c r="K27" s="519">
        <f>SUM(L27:M27)</f>
        <v>764</v>
      </c>
      <c r="L27" s="110">
        <v>381</v>
      </c>
      <c r="M27" s="111">
        <v>383</v>
      </c>
      <c r="N27" s="107">
        <v>88</v>
      </c>
      <c r="O27" s="515">
        <f>SUM(P27:Q27)</f>
        <v>322</v>
      </c>
      <c r="P27" s="110">
        <v>108</v>
      </c>
      <c r="Q27" s="111">
        <v>214</v>
      </c>
    </row>
    <row r="28" spans="1:17" ht="15.95" customHeight="1">
      <c r="A28" s="105">
        <v>14</v>
      </c>
      <c r="B28" s="519">
        <f>SUM(C28:D28)</f>
        <v>679</v>
      </c>
      <c r="C28" s="110">
        <v>348</v>
      </c>
      <c r="D28" s="110">
        <v>331</v>
      </c>
      <c r="E28" s="107">
        <v>39</v>
      </c>
      <c r="F28" s="519">
        <f>SUM(G28:H28)</f>
        <v>832</v>
      </c>
      <c r="G28" s="110">
        <v>397</v>
      </c>
      <c r="H28" s="111">
        <v>435</v>
      </c>
      <c r="J28" s="105">
        <v>64</v>
      </c>
      <c r="K28" s="519">
        <f>SUM(L28:M28)</f>
        <v>730</v>
      </c>
      <c r="L28" s="110">
        <v>345</v>
      </c>
      <c r="M28" s="111">
        <v>385</v>
      </c>
      <c r="N28" s="107">
        <v>89</v>
      </c>
      <c r="O28" s="515">
        <f>SUM(P28:Q28)</f>
        <v>277</v>
      </c>
      <c r="P28" s="110">
        <v>83</v>
      </c>
      <c r="Q28" s="111">
        <v>194</v>
      </c>
    </row>
    <row r="29" spans="1:17" ht="15.95" customHeight="1">
      <c r="A29" s="105"/>
      <c r="B29" s="519"/>
      <c r="C29" s="507"/>
      <c r="D29" s="106"/>
      <c r="E29" s="107"/>
      <c r="F29" s="519"/>
      <c r="G29" s="507"/>
      <c r="H29" s="106"/>
      <c r="J29" s="105"/>
      <c r="K29" s="519"/>
      <c r="L29" s="507"/>
      <c r="M29" s="106"/>
      <c r="N29" s="107"/>
      <c r="O29" s="515"/>
      <c r="P29" s="509"/>
      <c r="Q29" s="106"/>
    </row>
    <row r="30" spans="1:17" ht="15.95" customHeight="1">
      <c r="A30" s="105" t="s">
        <v>357</v>
      </c>
      <c r="B30" s="519">
        <f>SUM(C30:D30)</f>
        <v>3876</v>
      </c>
      <c r="C30" s="519">
        <f>SUM(C32:C36)</f>
        <v>1970</v>
      </c>
      <c r="D30" s="519">
        <f>SUM(D32:D36)</f>
        <v>1906</v>
      </c>
      <c r="E30" s="107" t="s">
        <v>358</v>
      </c>
      <c r="F30" s="519">
        <f>SUM(F32:F36)</f>
        <v>4483</v>
      </c>
      <c r="G30" s="519">
        <f>SUM(G32:G36)</f>
        <v>2217</v>
      </c>
      <c r="H30" s="108">
        <f>SUM(H32:H36)</f>
        <v>2266</v>
      </c>
      <c r="J30" s="105" t="s">
        <v>359</v>
      </c>
      <c r="K30" s="519">
        <f>SUM(K32:K36)</f>
        <v>4024</v>
      </c>
      <c r="L30" s="519">
        <f>SUM(L32:L36)</f>
        <v>1949</v>
      </c>
      <c r="M30" s="108">
        <f>SUM(M32:M36)</f>
        <v>2075</v>
      </c>
      <c r="N30" s="508" t="s">
        <v>360</v>
      </c>
      <c r="O30" s="515">
        <f>SUM(O32:O36)</f>
        <v>787</v>
      </c>
      <c r="P30" s="515">
        <f>SUM(P32:P36)</f>
        <v>220</v>
      </c>
      <c r="Q30" s="108">
        <f>SUM(Q32:Q36)</f>
        <v>567</v>
      </c>
    </row>
    <row r="31" spans="1:17" ht="12" customHeight="1">
      <c r="A31" s="105"/>
      <c r="B31" s="519"/>
      <c r="C31" s="507"/>
      <c r="D31" s="106"/>
      <c r="E31" s="107"/>
      <c r="F31" s="519"/>
      <c r="G31" s="507"/>
      <c r="H31" s="106"/>
      <c r="J31" s="105"/>
      <c r="K31" s="519"/>
      <c r="L31" s="507"/>
      <c r="M31" s="106"/>
      <c r="N31" s="107"/>
      <c r="O31" s="515"/>
      <c r="P31" s="509"/>
      <c r="Q31" s="106"/>
    </row>
    <row r="32" spans="1:17" ht="15.95" customHeight="1">
      <c r="A32" s="105">
        <v>15</v>
      </c>
      <c r="B32" s="519">
        <f>SUM(C32:D32)</f>
        <v>677</v>
      </c>
      <c r="C32" s="110">
        <v>344</v>
      </c>
      <c r="D32" s="110">
        <v>333</v>
      </c>
      <c r="E32" s="107">
        <v>40</v>
      </c>
      <c r="F32" s="519">
        <f>SUM(G32:H32)</f>
        <v>795</v>
      </c>
      <c r="G32" s="110">
        <v>401</v>
      </c>
      <c r="H32" s="111">
        <v>394</v>
      </c>
      <c r="J32" s="105">
        <v>65</v>
      </c>
      <c r="K32" s="519">
        <f>SUM(L32:M32)</f>
        <v>742</v>
      </c>
      <c r="L32" s="110">
        <v>379</v>
      </c>
      <c r="M32" s="111">
        <v>363</v>
      </c>
      <c r="N32" s="107">
        <v>90</v>
      </c>
      <c r="O32" s="515">
        <f>SUM(P32:Q32)</f>
        <v>253</v>
      </c>
      <c r="P32" s="110">
        <v>84</v>
      </c>
      <c r="Q32" s="111">
        <v>169</v>
      </c>
    </row>
    <row r="33" spans="1:18" ht="15.95" customHeight="1">
      <c r="A33" s="105">
        <v>16</v>
      </c>
      <c r="B33" s="519">
        <f>SUM(C33:D33)</f>
        <v>745</v>
      </c>
      <c r="C33" s="110">
        <v>370</v>
      </c>
      <c r="D33" s="110">
        <v>375</v>
      </c>
      <c r="E33" s="107">
        <v>41</v>
      </c>
      <c r="F33" s="519">
        <f>SUM(G33:H33)</f>
        <v>842</v>
      </c>
      <c r="G33" s="110">
        <v>421</v>
      </c>
      <c r="H33" s="111">
        <v>421</v>
      </c>
      <c r="J33" s="105">
        <v>66</v>
      </c>
      <c r="K33" s="519">
        <f>SUM(L33:M33)</f>
        <v>824</v>
      </c>
      <c r="L33" s="110">
        <v>405</v>
      </c>
      <c r="M33" s="111">
        <v>419</v>
      </c>
      <c r="N33" s="107">
        <v>91</v>
      </c>
      <c r="O33" s="515">
        <f>SUM(P33:Q33)</f>
        <v>177</v>
      </c>
      <c r="P33" s="110">
        <v>46</v>
      </c>
      <c r="Q33" s="111">
        <v>131</v>
      </c>
    </row>
    <row r="34" spans="1:18" ht="15.95" customHeight="1">
      <c r="A34" s="105">
        <v>17</v>
      </c>
      <c r="B34" s="519">
        <f>SUM(C34:D34)</f>
        <v>806</v>
      </c>
      <c r="C34" s="110">
        <v>418</v>
      </c>
      <c r="D34" s="110">
        <v>388</v>
      </c>
      <c r="E34" s="107">
        <v>42</v>
      </c>
      <c r="F34" s="519">
        <f>SUM(G34:H34)</f>
        <v>899</v>
      </c>
      <c r="G34" s="110">
        <v>414</v>
      </c>
      <c r="H34" s="111">
        <v>485</v>
      </c>
      <c r="J34" s="105">
        <v>67</v>
      </c>
      <c r="K34" s="519">
        <f>SUM(L34:M34)</f>
        <v>733</v>
      </c>
      <c r="L34" s="110">
        <v>335</v>
      </c>
      <c r="M34" s="111">
        <v>398</v>
      </c>
      <c r="N34" s="107">
        <v>92</v>
      </c>
      <c r="O34" s="515">
        <f>SUM(P34:Q34)</f>
        <v>136</v>
      </c>
      <c r="P34" s="110">
        <v>39</v>
      </c>
      <c r="Q34" s="111">
        <v>97</v>
      </c>
    </row>
    <row r="35" spans="1:18" ht="15.95" customHeight="1">
      <c r="A35" s="105">
        <v>18</v>
      </c>
      <c r="B35" s="519">
        <f>SUM(C35:D35)</f>
        <v>814</v>
      </c>
      <c r="C35" s="110">
        <v>410</v>
      </c>
      <c r="D35" s="110">
        <v>404</v>
      </c>
      <c r="E35" s="107">
        <v>43</v>
      </c>
      <c r="F35" s="519">
        <f>SUM(G35:H35)</f>
        <v>910</v>
      </c>
      <c r="G35" s="110">
        <v>445</v>
      </c>
      <c r="H35" s="111">
        <v>465</v>
      </c>
      <c r="J35" s="105">
        <v>68</v>
      </c>
      <c r="K35" s="519">
        <f>SUM(L35:M35)</f>
        <v>823</v>
      </c>
      <c r="L35" s="110">
        <v>401</v>
      </c>
      <c r="M35" s="111">
        <v>422</v>
      </c>
      <c r="N35" s="107">
        <v>93</v>
      </c>
      <c r="O35" s="515">
        <f>SUM(P35:Q35)</f>
        <v>146</v>
      </c>
      <c r="P35" s="110">
        <v>30</v>
      </c>
      <c r="Q35" s="111">
        <v>116</v>
      </c>
    </row>
    <row r="36" spans="1:18" ht="15.95" customHeight="1">
      <c r="A36" s="105">
        <v>19</v>
      </c>
      <c r="B36" s="519">
        <f>SUM(C36:D36)</f>
        <v>834</v>
      </c>
      <c r="C36" s="110">
        <v>428</v>
      </c>
      <c r="D36" s="110">
        <v>406</v>
      </c>
      <c r="E36" s="107">
        <v>44</v>
      </c>
      <c r="F36" s="519">
        <f>SUM(G36:H36)</f>
        <v>1037</v>
      </c>
      <c r="G36" s="110">
        <v>536</v>
      </c>
      <c r="H36" s="111">
        <v>501</v>
      </c>
      <c r="J36" s="105">
        <v>69</v>
      </c>
      <c r="K36" s="519">
        <f>SUM(L36:M36)</f>
        <v>902</v>
      </c>
      <c r="L36" s="110">
        <v>429</v>
      </c>
      <c r="M36" s="111">
        <v>473</v>
      </c>
      <c r="N36" s="107">
        <v>94</v>
      </c>
      <c r="O36" s="515">
        <f>SUM(P36:Q36)</f>
        <v>75</v>
      </c>
      <c r="P36" s="110">
        <v>21</v>
      </c>
      <c r="Q36" s="111">
        <v>54</v>
      </c>
    </row>
    <row r="37" spans="1:18" ht="15.95" customHeight="1">
      <c r="A37" s="105"/>
      <c r="B37" s="519"/>
      <c r="C37" s="507"/>
      <c r="D37" s="106"/>
      <c r="E37" s="107"/>
      <c r="F37" s="519"/>
      <c r="G37" s="507"/>
      <c r="H37" s="106"/>
      <c r="J37" s="105"/>
      <c r="K37" s="519"/>
      <c r="L37" s="507"/>
      <c r="M37" s="106"/>
      <c r="N37" s="107"/>
      <c r="O37" s="515"/>
      <c r="P37" s="509"/>
      <c r="Q37" s="106"/>
    </row>
    <row r="38" spans="1:18" ht="15.95" customHeight="1">
      <c r="A38" s="105" t="s">
        <v>361</v>
      </c>
      <c r="B38" s="519">
        <f>SUM(C38:D38)</f>
        <v>4551</v>
      </c>
      <c r="C38" s="519">
        <f>SUM(C40:C44)</f>
        <v>2258</v>
      </c>
      <c r="D38" s="519">
        <f>SUM(D40:D44)</f>
        <v>2293</v>
      </c>
      <c r="E38" s="107" t="s">
        <v>362</v>
      </c>
      <c r="F38" s="519">
        <f>SUM(F40:F44)</f>
        <v>6356</v>
      </c>
      <c r="G38" s="519">
        <f>SUM(G40:G44)</f>
        <v>3091</v>
      </c>
      <c r="H38" s="108">
        <f>SUM(H40:H44)</f>
        <v>3265</v>
      </c>
      <c r="J38" s="105" t="s">
        <v>363</v>
      </c>
      <c r="K38" s="519">
        <f>SUM(K40:K44)</f>
        <v>5321</v>
      </c>
      <c r="L38" s="519">
        <f>SUM(L40:L44)</f>
        <v>2383</v>
      </c>
      <c r="M38" s="108">
        <f>SUM(M40:M44)</f>
        <v>2938</v>
      </c>
      <c r="N38" s="508" t="s">
        <v>364</v>
      </c>
      <c r="O38" s="515">
        <f>SUM(O40:O44)</f>
        <v>229</v>
      </c>
      <c r="P38" s="515">
        <f>SUM(P40:P44)</f>
        <v>40</v>
      </c>
      <c r="Q38" s="108">
        <f>SUM(Q40:Q44)</f>
        <v>189</v>
      </c>
    </row>
    <row r="39" spans="1:18" ht="12" customHeight="1">
      <c r="A39" s="105"/>
      <c r="B39" s="519"/>
      <c r="C39" s="507"/>
      <c r="D39" s="106"/>
      <c r="E39" s="107"/>
      <c r="F39" s="519"/>
      <c r="G39" s="507"/>
      <c r="H39" s="106"/>
      <c r="J39" s="105"/>
      <c r="K39" s="519"/>
      <c r="L39" s="507"/>
      <c r="M39" s="106"/>
      <c r="N39" s="107"/>
      <c r="O39" s="515"/>
      <c r="P39" s="509"/>
      <c r="Q39" s="106"/>
    </row>
    <row r="40" spans="1:18" ht="15.95" customHeight="1">
      <c r="A40" s="105">
        <v>20</v>
      </c>
      <c r="B40" s="519">
        <f>SUM(C40:D40)</f>
        <v>867</v>
      </c>
      <c r="C40" s="110">
        <v>458</v>
      </c>
      <c r="D40" s="110">
        <v>409</v>
      </c>
      <c r="E40" s="107">
        <v>45</v>
      </c>
      <c r="F40" s="519">
        <f>SUM(G40:H40)</f>
        <v>1080</v>
      </c>
      <c r="G40" s="110">
        <v>519</v>
      </c>
      <c r="H40" s="111">
        <v>561</v>
      </c>
      <c r="J40" s="105">
        <v>70</v>
      </c>
      <c r="K40" s="519">
        <f>SUM(L40:M40)</f>
        <v>935</v>
      </c>
      <c r="L40" s="110">
        <v>413</v>
      </c>
      <c r="M40" s="111">
        <v>522</v>
      </c>
      <c r="N40" s="107">
        <v>95</v>
      </c>
      <c r="O40" s="515">
        <f t="shared" ref="O40:O45" si="0">SUM(P40:Q40)</f>
        <v>72</v>
      </c>
      <c r="P40" s="110">
        <v>14</v>
      </c>
      <c r="Q40" s="111">
        <v>58</v>
      </c>
    </row>
    <row r="41" spans="1:18" ht="15.95" customHeight="1">
      <c r="A41" s="105">
        <v>21</v>
      </c>
      <c r="B41" s="519">
        <f>SUM(C41:D41)</f>
        <v>961</v>
      </c>
      <c r="C41" s="110">
        <v>487</v>
      </c>
      <c r="D41" s="110">
        <v>474</v>
      </c>
      <c r="E41" s="107">
        <v>46</v>
      </c>
      <c r="F41" s="519">
        <f>SUM(G41:H41)</f>
        <v>1163</v>
      </c>
      <c r="G41" s="110">
        <v>539</v>
      </c>
      <c r="H41" s="111">
        <v>624</v>
      </c>
      <c r="J41" s="105">
        <v>71</v>
      </c>
      <c r="K41" s="519">
        <f>SUM(L41:M41)</f>
        <v>1035</v>
      </c>
      <c r="L41" s="110">
        <v>461</v>
      </c>
      <c r="M41" s="111">
        <v>574</v>
      </c>
      <c r="N41" s="107">
        <v>96</v>
      </c>
      <c r="O41" s="515">
        <f t="shared" si="0"/>
        <v>57</v>
      </c>
      <c r="P41" s="110">
        <v>11</v>
      </c>
      <c r="Q41" s="111">
        <v>46</v>
      </c>
    </row>
    <row r="42" spans="1:18" ht="15.95" customHeight="1">
      <c r="A42" s="105">
        <v>22</v>
      </c>
      <c r="B42" s="519">
        <f>SUM(C42:D42)</f>
        <v>910</v>
      </c>
      <c r="C42" s="110">
        <v>457</v>
      </c>
      <c r="D42" s="110">
        <v>453</v>
      </c>
      <c r="E42" s="107">
        <v>47</v>
      </c>
      <c r="F42" s="519">
        <f>SUM(G42:H42)</f>
        <v>1372</v>
      </c>
      <c r="G42" s="110">
        <v>682</v>
      </c>
      <c r="H42" s="111">
        <v>690</v>
      </c>
      <c r="J42" s="105">
        <v>72</v>
      </c>
      <c r="K42" s="519">
        <f>SUM(L42:M42)</f>
        <v>1158</v>
      </c>
      <c r="L42" s="110">
        <v>544</v>
      </c>
      <c r="M42" s="111">
        <v>614</v>
      </c>
      <c r="N42" s="107">
        <v>97</v>
      </c>
      <c r="O42" s="515">
        <f t="shared" si="0"/>
        <v>46</v>
      </c>
      <c r="P42" s="110">
        <v>9</v>
      </c>
      <c r="Q42" s="111">
        <v>37</v>
      </c>
    </row>
    <row r="43" spans="1:18" ht="15.95" customHeight="1">
      <c r="A43" s="105">
        <v>23</v>
      </c>
      <c r="B43" s="519">
        <f>SUM(C43:D43)</f>
        <v>903</v>
      </c>
      <c r="C43" s="110">
        <v>431</v>
      </c>
      <c r="D43" s="110">
        <v>472</v>
      </c>
      <c r="E43" s="107">
        <v>48</v>
      </c>
      <c r="F43" s="519">
        <f>SUM(G43:H43)</f>
        <v>1377</v>
      </c>
      <c r="G43" s="110">
        <v>661</v>
      </c>
      <c r="H43" s="111">
        <v>716</v>
      </c>
      <c r="J43" s="105">
        <v>73</v>
      </c>
      <c r="K43" s="519">
        <f>SUM(L43:M43)</f>
        <v>1117</v>
      </c>
      <c r="L43" s="110">
        <v>470</v>
      </c>
      <c r="M43" s="111">
        <v>647</v>
      </c>
      <c r="N43" s="107">
        <v>98</v>
      </c>
      <c r="O43" s="515">
        <f t="shared" si="0"/>
        <v>36</v>
      </c>
      <c r="P43" s="110">
        <v>5</v>
      </c>
      <c r="Q43" s="111">
        <v>31</v>
      </c>
    </row>
    <row r="44" spans="1:18" ht="15.95" customHeight="1" thickBot="1">
      <c r="A44" s="114">
        <v>24</v>
      </c>
      <c r="B44" s="514">
        <f>SUM(C44:D44)</f>
        <v>910</v>
      </c>
      <c r="C44" s="115">
        <v>425</v>
      </c>
      <c r="D44" s="116">
        <v>485</v>
      </c>
      <c r="E44" s="117">
        <v>49</v>
      </c>
      <c r="F44" s="514">
        <f>SUM(G44:H44)</f>
        <v>1364</v>
      </c>
      <c r="G44" s="115">
        <v>690</v>
      </c>
      <c r="H44" s="116">
        <v>674</v>
      </c>
      <c r="J44" s="114">
        <v>74</v>
      </c>
      <c r="K44" s="513">
        <f>SUM(L44:M44)</f>
        <v>1076</v>
      </c>
      <c r="L44" s="115">
        <v>495</v>
      </c>
      <c r="M44" s="116">
        <v>581</v>
      </c>
      <c r="N44" s="107">
        <v>99</v>
      </c>
      <c r="O44" s="515">
        <f t="shared" si="0"/>
        <v>18</v>
      </c>
      <c r="P44" s="110">
        <v>1</v>
      </c>
      <c r="Q44" s="111">
        <v>17</v>
      </c>
    </row>
    <row r="45" spans="1:18" ht="15.95" customHeight="1" thickBot="1">
      <c r="I45" s="612"/>
      <c r="J45" s="505"/>
      <c r="K45" s="507"/>
      <c r="L45" s="507"/>
      <c r="M45" s="118"/>
      <c r="N45" s="518" t="s">
        <v>365</v>
      </c>
      <c r="O45" s="515">
        <f t="shared" si="0"/>
        <v>26</v>
      </c>
      <c r="P45" s="110">
        <v>2</v>
      </c>
      <c r="Q45" s="120">
        <v>24</v>
      </c>
      <c r="R45" s="512"/>
    </row>
    <row r="46" spans="1:18" ht="15.95" customHeight="1">
      <c r="I46" s="608"/>
      <c r="J46" s="516"/>
      <c r="K46" s="509"/>
      <c r="L46" s="509"/>
      <c r="M46" s="509"/>
      <c r="N46" s="517"/>
      <c r="O46" s="1106" t="s">
        <v>315</v>
      </c>
      <c r="P46" s="1107"/>
      <c r="Q46" s="1107"/>
      <c r="R46" s="506"/>
    </row>
    <row r="47" spans="1:18" ht="15.95" customHeight="1">
      <c r="O47" s="121"/>
      <c r="P47" s="121"/>
      <c r="Q47" s="121"/>
    </row>
  </sheetData>
  <sheetProtection sheet="1"/>
  <mergeCells count="3">
    <mergeCell ref="O1:Q1"/>
    <mergeCell ref="O46:Q46"/>
    <mergeCell ref="F1:H1"/>
  </mergeCells>
  <phoneticPr fontId="3"/>
  <printOptions horizontalCentered="1"/>
  <pageMargins left="0.98425196850393704" right="0.59055118110236227" top="0.98425196850393704" bottom="0.98425196850393704" header="0.51181102362204722" footer="0.51181102362204722"/>
  <pageSetup paperSize="9" firstPageNumber="8" orientation="portrait" useFirstPageNumber="1" r:id="rId1"/>
  <headerFooter alignWithMargins="0">
    <oddFooter xml:space="preserve">&amp;C&amp;P
</oddFooter>
  </headerFooter>
  <colBreaks count="1" manualBreakCount="1">
    <brk id="9"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J37"/>
  <sheetViews>
    <sheetView zoomScaleNormal="100" workbookViewId="0">
      <selection sqref="A1:E1"/>
    </sheetView>
  </sheetViews>
  <sheetFormatPr defaultRowHeight="13.5"/>
  <cols>
    <col min="1" max="1" width="7.375" style="36" customWidth="1"/>
    <col min="2" max="9" width="10.625" style="36" customWidth="1"/>
    <col min="10" max="16384" width="9" style="36"/>
  </cols>
  <sheetData>
    <row r="1" spans="1:10" ht="18" customHeight="1" thickBot="1">
      <c r="A1" s="41" t="s">
        <v>1814</v>
      </c>
      <c r="B1" s="41"/>
      <c r="C1" s="41"/>
      <c r="D1" s="41"/>
      <c r="E1" s="1033" t="s">
        <v>1815</v>
      </c>
      <c r="F1" s="1034"/>
      <c r="G1" s="1034"/>
      <c r="H1" s="1034"/>
    </row>
    <row r="2" spans="1:10" s="497" customFormat="1" ht="18" customHeight="1">
      <c r="A2" s="1467" t="s">
        <v>317</v>
      </c>
      <c r="B2" s="1468"/>
      <c r="C2" s="1469" t="s">
        <v>180</v>
      </c>
      <c r="D2" s="1470"/>
      <c r="E2" s="1469" t="s">
        <v>218</v>
      </c>
      <c r="F2" s="1470"/>
      <c r="G2" s="1469" t="s">
        <v>219</v>
      </c>
      <c r="H2" s="1467"/>
      <c r="I2" s="496"/>
    </row>
    <row r="3" spans="1:10" ht="18" customHeight="1">
      <c r="A3" s="1460" t="s">
        <v>1939</v>
      </c>
      <c r="B3" s="1461"/>
      <c r="C3" s="1465">
        <f>IF(SUM(E3:H3)=0,"",SUM(E3:H3))</f>
        <v>60319</v>
      </c>
      <c r="D3" s="1466"/>
      <c r="E3" s="1460">
        <v>28637</v>
      </c>
      <c r="F3" s="1460"/>
      <c r="G3" s="1460">
        <v>31682</v>
      </c>
      <c r="H3" s="1460"/>
      <c r="I3" s="40"/>
    </row>
    <row r="4" spans="1:10" ht="18" customHeight="1">
      <c r="A4" s="1460" t="s">
        <v>331</v>
      </c>
      <c r="B4" s="1461"/>
      <c r="C4" s="1462">
        <f t="shared" ref="C4:C12" si="0">IF(SUM(E4:H4)=0,"",SUM(E4:H4))</f>
        <v>60313</v>
      </c>
      <c r="D4" s="1463"/>
      <c r="E4" s="1460">
        <v>28625</v>
      </c>
      <c r="F4" s="1460"/>
      <c r="G4" s="1460">
        <v>31688</v>
      </c>
      <c r="H4" s="1460"/>
      <c r="I4" s="40"/>
    </row>
    <row r="5" spans="1:10" ht="18" customHeight="1">
      <c r="A5" s="1460" t="s">
        <v>332</v>
      </c>
      <c r="B5" s="1461"/>
      <c r="C5" s="1462">
        <f t="shared" si="0"/>
        <v>60072</v>
      </c>
      <c r="D5" s="1463"/>
      <c r="E5" s="1460">
        <v>28449</v>
      </c>
      <c r="F5" s="1460"/>
      <c r="G5" s="1460">
        <v>31623</v>
      </c>
      <c r="H5" s="1460"/>
      <c r="I5" s="40"/>
    </row>
    <row r="6" spans="1:10" ht="18" customHeight="1">
      <c r="A6" s="1460" t="s">
        <v>181</v>
      </c>
      <c r="B6" s="1461"/>
      <c r="C6" s="1462">
        <f t="shared" si="0"/>
        <v>59908</v>
      </c>
      <c r="D6" s="1463"/>
      <c r="E6" s="1460">
        <v>28378</v>
      </c>
      <c r="F6" s="1460"/>
      <c r="G6" s="1460">
        <v>31530</v>
      </c>
      <c r="H6" s="1460"/>
      <c r="I6" s="40"/>
    </row>
    <row r="7" spans="1:10" ht="18" customHeight="1">
      <c r="A7" s="1460" t="s">
        <v>164</v>
      </c>
      <c r="B7" s="1461"/>
      <c r="C7" s="1462">
        <f t="shared" si="0"/>
        <v>61646</v>
      </c>
      <c r="D7" s="1463"/>
      <c r="E7" s="1460">
        <v>29241</v>
      </c>
      <c r="F7" s="1460"/>
      <c r="G7" s="1460">
        <v>32405</v>
      </c>
      <c r="H7" s="1460"/>
      <c r="I7" s="40"/>
    </row>
    <row r="8" spans="1:10" ht="18" customHeight="1">
      <c r="A8" s="1460" t="s">
        <v>165</v>
      </c>
      <c r="B8" s="1461"/>
      <c r="C8" s="1462">
        <f t="shared" si="0"/>
        <v>61758</v>
      </c>
      <c r="D8" s="1463"/>
      <c r="E8" s="1460">
        <v>29265</v>
      </c>
      <c r="F8" s="1460"/>
      <c r="G8" s="1460">
        <v>32493</v>
      </c>
      <c r="H8" s="1460"/>
      <c r="I8" s="40"/>
    </row>
    <row r="9" spans="1:10" ht="18" customHeight="1">
      <c r="A9" s="1460" t="s">
        <v>166</v>
      </c>
      <c r="B9" s="1461"/>
      <c r="C9" s="1462">
        <f t="shared" si="0"/>
        <v>61934</v>
      </c>
      <c r="D9" s="1463"/>
      <c r="E9" s="1460">
        <v>29289</v>
      </c>
      <c r="F9" s="1460"/>
      <c r="G9" s="1460">
        <v>32645</v>
      </c>
      <c r="H9" s="1460"/>
      <c r="I9" s="40"/>
    </row>
    <row r="10" spans="1:10" ht="18" customHeight="1">
      <c r="A10" s="1460" t="s">
        <v>211</v>
      </c>
      <c r="B10" s="1461"/>
      <c r="C10" s="1462">
        <f t="shared" si="0"/>
        <v>61902</v>
      </c>
      <c r="D10" s="1463"/>
      <c r="E10" s="1460">
        <v>29211</v>
      </c>
      <c r="F10" s="1460"/>
      <c r="G10" s="1460">
        <v>32691</v>
      </c>
      <c r="H10" s="1460"/>
      <c r="I10" s="40"/>
    </row>
    <row r="11" spans="1:10" ht="18" customHeight="1">
      <c r="A11" s="1460" t="s">
        <v>1884</v>
      </c>
      <c r="B11" s="1461"/>
      <c r="C11" s="1462">
        <f t="shared" si="0"/>
        <v>61832</v>
      </c>
      <c r="D11" s="1463"/>
      <c r="E11" s="1464">
        <v>29172</v>
      </c>
      <c r="F11" s="1464"/>
      <c r="G11" s="1464">
        <v>32660</v>
      </c>
      <c r="H11" s="1464"/>
      <c r="I11" s="40"/>
    </row>
    <row r="12" spans="1:10" ht="18" customHeight="1" thickBot="1">
      <c r="A12" s="1452" t="s">
        <v>1938</v>
      </c>
      <c r="B12" s="1453"/>
      <c r="C12" s="1454">
        <f t="shared" si="0"/>
        <v>61783</v>
      </c>
      <c r="D12" s="1455"/>
      <c r="E12" s="1456">
        <v>29176</v>
      </c>
      <c r="F12" s="1456"/>
      <c r="G12" s="1456">
        <v>32607</v>
      </c>
      <c r="H12" s="1456"/>
      <c r="I12" s="40"/>
    </row>
    <row r="13" spans="1:10" ht="18" customHeight="1">
      <c r="F13" s="1080" t="s">
        <v>1816</v>
      </c>
      <c r="G13" s="1168"/>
      <c r="H13" s="1168"/>
      <c r="I13" s="1168"/>
    </row>
    <row r="14" spans="1:10" ht="15" customHeight="1"/>
    <row r="15" spans="1:10" ht="18" customHeight="1" thickBot="1">
      <c r="A15" s="41" t="s">
        <v>1817</v>
      </c>
      <c r="B15" s="41"/>
      <c r="C15" s="41"/>
      <c r="D15" s="41"/>
      <c r="E15" s="41"/>
      <c r="F15" s="1105" t="s">
        <v>2066</v>
      </c>
      <c r="G15" s="1457"/>
      <c r="H15" s="1457"/>
      <c r="I15" s="1457"/>
      <c r="J15" s="232"/>
    </row>
    <row r="16" spans="1:10" ht="15.95" customHeight="1">
      <c r="A16" s="400" t="s">
        <v>1818</v>
      </c>
      <c r="B16" s="1102" t="s">
        <v>1819</v>
      </c>
      <c r="C16" s="1014"/>
      <c r="D16" s="1014"/>
      <c r="E16" s="1014"/>
      <c r="F16" s="1014"/>
      <c r="G16" s="38" t="s">
        <v>180</v>
      </c>
      <c r="H16" s="38" t="s">
        <v>218</v>
      </c>
      <c r="I16" s="102" t="s">
        <v>219</v>
      </c>
      <c r="J16" s="40"/>
    </row>
    <row r="17" spans="1:9" ht="15.95" customHeight="1">
      <c r="A17" s="594">
        <v>1</v>
      </c>
      <c r="B17" s="1458" t="s">
        <v>1820</v>
      </c>
      <c r="C17" s="1459"/>
      <c r="D17" s="1459"/>
      <c r="E17" s="1459"/>
      <c r="F17" s="1459"/>
      <c r="G17" s="587">
        <f>IF(SUM(H17:I17)=0,"",SUM(H17:I17))</f>
        <v>3840</v>
      </c>
      <c r="H17" s="588">
        <v>1830</v>
      </c>
      <c r="I17" s="588">
        <v>2010</v>
      </c>
    </row>
    <row r="18" spans="1:9" ht="15.95" customHeight="1">
      <c r="A18" s="594">
        <v>2</v>
      </c>
      <c r="B18" s="1447" t="s">
        <v>1821</v>
      </c>
      <c r="C18" s="1448"/>
      <c r="D18" s="1448"/>
      <c r="E18" s="1448"/>
      <c r="F18" s="1448"/>
      <c r="G18" s="589">
        <f t="shared" ref="G18:G36" si="1">IF(SUM(H18:I18)=0,"",SUM(H18:I18))</f>
        <v>2953</v>
      </c>
      <c r="H18" s="590">
        <v>1424</v>
      </c>
      <c r="I18" s="590">
        <v>1529</v>
      </c>
    </row>
    <row r="19" spans="1:9" ht="17.25" customHeight="1">
      <c r="A19" s="594">
        <v>3</v>
      </c>
      <c r="B19" s="1447" t="s">
        <v>1822</v>
      </c>
      <c r="C19" s="1448"/>
      <c r="D19" s="1448"/>
      <c r="E19" s="1448"/>
      <c r="F19" s="1448"/>
      <c r="G19" s="589">
        <f t="shared" si="1"/>
        <v>3300</v>
      </c>
      <c r="H19" s="590">
        <v>1562</v>
      </c>
      <c r="I19" s="590">
        <v>1738</v>
      </c>
    </row>
    <row r="20" spans="1:9" ht="15.95" customHeight="1">
      <c r="A20" s="594">
        <v>4</v>
      </c>
      <c r="B20" s="1447" t="s">
        <v>1823</v>
      </c>
      <c r="C20" s="1448"/>
      <c r="D20" s="1448"/>
      <c r="E20" s="1448"/>
      <c r="F20" s="1448"/>
      <c r="G20" s="589">
        <f t="shared" si="1"/>
        <v>3344</v>
      </c>
      <c r="H20" s="590">
        <v>1574</v>
      </c>
      <c r="I20" s="590">
        <v>1770</v>
      </c>
    </row>
    <row r="21" spans="1:9" ht="15.95" customHeight="1">
      <c r="A21" s="594">
        <v>5</v>
      </c>
      <c r="B21" s="1447" t="s">
        <v>1824</v>
      </c>
      <c r="C21" s="1448"/>
      <c r="D21" s="1448"/>
      <c r="E21" s="1448"/>
      <c r="F21" s="1448"/>
      <c r="G21" s="589">
        <f t="shared" si="1"/>
        <v>2226</v>
      </c>
      <c r="H21" s="590">
        <v>963</v>
      </c>
      <c r="I21" s="590">
        <v>1263</v>
      </c>
    </row>
    <row r="22" spans="1:9" ht="48" customHeight="1">
      <c r="A22" s="594">
        <v>6</v>
      </c>
      <c r="B22" s="1451" t="s">
        <v>1917</v>
      </c>
      <c r="C22" s="1448"/>
      <c r="D22" s="1448"/>
      <c r="E22" s="1448"/>
      <c r="F22" s="1448"/>
      <c r="G22" s="589">
        <f t="shared" si="1"/>
        <v>2931</v>
      </c>
      <c r="H22" s="591">
        <v>1325</v>
      </c>
      <c r="I22" s="591">
        <v>1606</v>
      </c>
    </row>
    <row r="23" spans="1:9" ht="32.1" customHeight="1">
      <c r="A23" s="594">
        <v>7</v>
      </c>
      <c r="B23" s="1451" t="s">
        <v>1918</v>
      </c>
      <c r="C23" s="1448"/>
      <c r="D23" s="1448"/>
      <c r="E23" s="1448"/>
      <c r="F23" s="1448"/>
      <c r="G23" s="589">
        <f t="shared" si="1"/>
        <v>3861</v>
      </c>
      <c r="H23" s="590">
        <v>1819</v>
      </c>
      <c r="I23" s="590">
        <v>2042</v>
      </c>
    </row>
    <row r="24" spans="1:9" ht="15.95" customHeight="1">
      <c r="A24" s="594">
        <v>8</v>
      </c>
      <c r="B24" s="1447" t="s">
        <v>1825</v>
      </c>
      <c r="C24" s="1448"/>
      <c r="D24" s="1448"/>
      <c r="E24" s="1448"/>
      <c r="F24" s="1448"/>
      <c r="G24" s="589">
        <f t="shared" si="1"/>
        <v>2930</v>
      </c>
      <c r="H24" s="590">
        <v>1388</v>
      </c>
      <c r="I24" s="590">
        <v>1542</v>
      </c>
    </row>
    <row r="25" spans="1:9" ht="15.95" customHeight="1">
      <c r="A25" s="594">
        <v>9</v>
      </c>
      <c r="B25" s="1447" t="s">
        <v>1826</v>
      </c>
      <c r="C25" s="1448"/>
      <c r="D25" s="1448"/>
      <c r="E25" s="1448"/>
      <c r="F25" s="1448"/>
      <c r="G25" s="589">
        <f t="shared" si="1"/>
        <v>2219</v>
      </c>
      <c r="H25" s="590">
        <v>1039</v>
      </c>
      <c r="I25" s="590">
        <v>1180</v>
      </c>
    </row>
    <row r="26" spans="1:9" ht="32.1" customHeight="1">
      <c r="A26" s="594">
        <v>10</v>
      </c>
      <c r="B26" s="1451" t="s">
        <v>1925</v>
      </c>
      <c r="C26" s="1448"/>
      <c r="D26" s="1448"/>
      <c r="E26" s="1448"/>
      <c r="F26" s="1448"/>
      <c r="G26" s="589">
        <f t="shared" si="1"/>
        <v>2857</v>
      </c>
      <c r="H26" s="590">
        <v>1346</v>
      </c>
      <c r="I26" s="590">
        <v>1511</v>
      </c>
    </row>
    <row r="27" spans="1:9" ht="48" customHeight="1">
      <c r="A27" s="594">
        <v>11</v>
      </c>
      <c r="B27" s="1451" t="s">
        <v>1919</v>
      </c>
      <c r="C27" s="1448"/>
      <c r="D27" s="1448"/>
      <c r="E27" s="1448"/>
      <c r="F27" s="1448"/>
      <c r="G27" s="589">
        <f t="shared" si="1"/>
        <v>3139</v>
      </c>
      <c r="H27" s="590">
        <v>1476</v>
      </c>
      <c r="I27" s="590">
        <v>1663</v>
      </c>
    </row>
    <row r="28" spans="1:9" ht="15.95" customHeight="1">
      <c r="A28" s="594">
        <v>12</v>
      </c>
      <c r="B28" s="1447" t="s">
        <v>1827</v>
      </c>
      <c r="C28" s="1448"/>
      <c r="D28" s="1448"/>
      <c r="E28" s="1448"/>
      <c r="F28" s="1448"/>
      <c r="G28" s="589">
        <f t="shared" si="1"/>
        <v>1982</v>
      </c>
      <c r="H28" s="590">
        <v>926</v>
      </c>
      <c r="I28" s="590">
        <v>1056</v>
      </c>
    </row>
    <row r="29" spans="1:9" ht="32.1" customHeight="1">
      <c r="A29" s="594">
        <v>13</v>
      </c>
      <c r="B29" s="1451" t="s">
        <v>1920</v>
      </c>
      <c r="C29" s="1448"/>
      <c r="D29" s="1448"/>
      <c r="E29" s="1448"/>
      <c r="F29" s="1448"/>
      <c r="G29" s="589">
        <f t="shared" si="1"/>
        <v>3813</v>
      </c>
      <c r="H29" s="590">
        <v>1838</v>
      </c>
      <c r="I29" s="590">
        <v>1975</v>
      </c>
    </row>
    <row r="30" spans="1:9" ht="32.1" customHeight="1">
      <c r="A30" s="594">
        <v>14</v>
      </c>
      <c r="B30" s="1451" t="s">
        <v>1921</v>
      </c>
      <c r="C30" s="1448"/>
      <c r="D30" s="1448"/>
      <c r="E30" s="1448"/>
      <c r="F30" s="1448"/>
      <c r="G30" s="589">
        <f t="shared" si="1"/>
        <v>3356</v>
      </c>
      <c r="H30" s="590">
        <v>1623</v>
      </c>
      <c r="I30" s="590">
        <v>1733</v>
      </c>
    </row>
    <row r="31" spans="1:9" ht="32.1" customHeight="1">
      <c r="A31" s="594">
        <v>15</v>
      </c>
      <c r="B31" s="1451" t="s">
        <v>1922</v>
      </c>
      <c r="C31" s="1448"/>
      <c r="D31" s="1448"/>
      <c r="E31" s="1448"/>
      <c r="F31" s="1448"/>
      <c r="G31" s="589">
        <f t="shared" si="1"/>
        <v>3492</v>
      </c>
      <c r="H31" s="590">
        <v>1623</v>
      </c>
      <c r="I31" s="590">
        <v>1869</v>
      </c>
    </row>
    <row r="32" spans="1:9" ht="15.95" customHeight="1">
      <c r="A32" s="594">
        <v>16</v>
      </c>
      <c r="B32" s="1447" t="s">
        <v>1828</v>
      </c>
      <c r="C32" s="1448"/>
      <c r="D32" s="1448"/>
      <c r="E32" s="1448"/>
      <c r="F32" s="1448"/>
      <c r="G32" s="589">
        <f t="shared" si="1"/>
        <v>3219</v>
      </c>
      <c r="H32" s="590">
        <v>1548</v>
      </c>
      <c r="I32" s="590">
        <v>1671</v>
      </c>
    </row>
    <row r="33" spans="1:10" ht="32.1" customHeight="1">
      <c r="A33" s="594">
        <v>17</v>
      </c>
      <c r="B33" s="1451" t="s">
        <v>1923</v>
      </c>
      <c r="C33" s="1448"/>
      <c r="D33" s="1448"/>
      <c r="E33" s="1448"/>
      <c r="F33" s="1448"/>
      <c r="G33" s="589">
        <f t="shared" si="1"/>
        <v>3007</v>
      </c>
      <c r="H33" s="590">
        <v>1430</v>
      </c>
      <c r="I33" s="590">
        <v>1577</v>
      </c>
    </row>
    <row r="34" spans="1:10" ht="32.1" customHeight="1">
      <c r="A34" s="594">
        <v>18</v>
      </c>
      <c r="B34" s="1451" t="s">
        <v>1924</v>
      </c>
      <c r="C34" s="1448"/>
      <c r="D34" s="1448"/>
      <c r="E34" s="1448"/>
      <c r="F34" s="1448"/>
      <c r="G34" s="589">
        <f t="shared" si="1"/>
        <v>3559</v>
      </c>
      <c r="H34" s="590">
        <v>1721</v>
      </c>
      <c r="I34" s="590">
        <v>1838</v>
      </c>
    </row>
    <row r="35" spans="1:10" ht="15.95" customHeight="1">
      <c r="A35" s="594">
        <v>19</v>
      </c>
      <c r="B35" s="1447" t="s">
        <v>1829</v>
      </c>
      <c r="C35" s="1448"/>
      <c r="D35" s="1448"/>
      <c r="E35" s="1448"/>
      <c r="F35" s="1448"/>
      <c r="G35" s="589">
        <f t="shared" si="1"/>
        <v>1843</v>
      </c>
      <c r="H35" s="590">
        <v>872</v>
      </c>
      <c r="I35" s="590">
        <v>971</v>
      </c>
    </row>
    <row r="36" spans="1:10" ht="15.95" customHeight="1" thickBot="1">
      <c r="A36" s="595">
        <v>20</v>
      </c>
      <c r="B36" s="1449" t="s">
        <v>1830</v>
      </c>
      <c r="C36" s="1450"/>
      <c r="D36" s="1450"/>
      <c r="E36" s="1450"/>
      <c r="F36" s="1450"/>
      <c r="G36" s="592">
        <f t="shared" si="1"/>
        <v>3866</v>
      </c>
      <c r="H36" s="593">
        <v>1835</v>
      </c>
      <c r="I36" s="593">
        <v>2031</v>
      </c>
      <c r="J36" s="40"/>
    </row>
    <row r="37" spans="1:10" ht="16.5" customHeight="1">
      <c r="F37" s="1033" t="s">
        <v>1816</v>
      </c>
      <c r="G37" s="1035"/>
      <c r="H37" s="1035"/>
      <c r="I37" s="1035"/>
      <c r="J37" s="7"/>
    </row>
  </sheetData>
  <sheetProtection sheet="1" objects="1" scenarios="1"/>
  <mergeCells count="69">
    <mergeCell ref="A3:B3"/>
    <mergeCell ref="C3:D3"/>
    <mergeCell ref="E3:F3"/>
    <mergeCell ref="G3:H3"/>
    <mergeCell ref="E1:H1"/>
    <mergeCell ref="A2:B2"/>
    <mergeCell ref="C2:D2"/>
    <mergeCell ref="E2:F2"/>
    <mergeCell ref="G2:H2"/>
    <mergeCell ref="A4:B4"/>
    <mergeCell ref="C4:D4"/>
    <mergeCell ref="E4:F4"/>
    <mergeCell ref="G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B11"/>
    <mergeCell ref="C11:D11"/>
    <mergeCell ref="E11:F11"/>
    <mergeCell ref="G11:H11"/>
    <mergeCell ref="B21:F21"/>
    <mergeCell ref="A12:B12"/>
    <mergeCell ref="C12:D12"/>
    <mergeCell ref="E12:F12"/>
    <mergeCell ref="G12:H12"/>
    <mergeCell ref="F13:I13"/>
    <mergeCell ref="F15:I15"/>
    <mergeCell ref="B16:F16"/>
    <mergeCell ref="B17:F17"/>
    <mergeCell ref="B18:F18"/>
    <mergeCell ref="B19:F19"/>
    <mergeCell ref="B20:F20"/>
    <mergeCell ref="B25:F25"/>
    <mergeCell ref="B26:F26"/>
    <mergeCell ref="B23:F23"/>
    <mergeCell ref="B24:F24"/>
    <mergeCell ref="B22:F22"/>
    <mergeCell ref="B31:F31"/>
    <mergeCell ref="B30:F30"/>
    <mergeCell ref="B28:F28"/>
    <mergeCell ref="B29:F29"/>
    <mergeCell ref="B27:F27"/>
    <mergeCell ref="B35:F35"/>
    <mergeCell ref="B36:F36"/>
    <mergeCell ref="F37:I37"/>
    <mergeCell ref="B34:F34"/>
    <mergeCell ref="B32:F32"/>
    <mergeCell ref="B33:F33"/>
  </mergeCells>
  <phoneticPr fontId="3"/>
  <printOptions horizontalCentered="1"/>
  <pageMargins left="0.78740157480314965" right="0.78740157480314965" top="1.1811023622047245" bottom="0.59055118110236227" header="0.59055118110236227" footer="0.39370078740157483"/>
  <pageSetup paperSize="9" scale="94" firstPageNumber="69" orientation="portrait" useFirstPageNumber="1" r:id="rId1"/>
  <headerFooter alignWithMargins="0">
    <oddHeader>&amp;C&amp;"ＭＳ 明朝,標準"&amp;20選　　　挙</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K41"/>
  <sheetViews>
    <sheetView zoomScaleNormal="100" workbookViewId="0">
      <selection sqref="A1:E1"/>
    </sheetView>
  </sheetViews>
  <sheetFormatPr defaultRowHeight="13.5"/>
  <cols>
    <col min="1" max="1" width="16.125" style="36" customWidth="1"/>
    <col min="2" max="3" width="9" style="36"/>
    <col min="4" max="4" width="9.375" style="36" customWidth="1"/>
    <col min="5" max="16384" width="9" style="36"/>
  </cols>
  <sheetData>
    <row r="1" spans="1:10" ht="18" customHeight="1" thickBot="1">
      <c r="A1" s="41" t="s">
        <v>1831</v>
      </c>
      <c r="B1" s="41"/>
      <c r="C1" s="41"/>
      <c r="D1" s="41"/>
      <c r="E1" s="41"/>
      <c r="F1" s="41"/>
      <c r="G1" s="41"/>
      <c r="H1" s="41"/>
      <c r="I1" s="41"/>
      <c r="J1" s="41"/>
    </row>
    <row r="2" spans="1:10" ht="20.100000000000001" customHeight="1">
      <c r="A2" s="1123" t="s">
        <v>1832</v>
      </c>
      <c r="B2" s="1046" t="s">
        <v>1833</v>
      </c>
      <c r="C2" s="1014"/>
      <c r="D2" s="1016"/>
      <c r="E2" s="1046" t="s">
        <v>1834</v>
      </c>
      <c r="F2" s="1014"/>
      <c r="G2" s="1016"/>
      <c r="H2" s="1102" t="s">
        <v>1835</v>
      </c>
      <c r="I2" s="1014"/>
      <c r="J2" s="1014"/>
    </row>
    <row r="3" spans="1:10" ht="20.100000000000001" customHeight="1">
      <c r="A3" s="1020"/>
      <c r="B3" s="92" t="s">
        <v>158</v>
      </c>
      <c r="C3" s="92" t="s">
        <v>218</v>
      </c>
      <c r="D3" s="92" t="s">
        <v>219</v>
      </c>
      <c r="E3" s="92" t="s">
        <v>158</v>
      </c>
      <c r="F3" s="92" t="s">
        <v>218</v>
      </c>
      <c r="G3" s="92" t="s">
        <v>219</v>
      </c>
      <c r="H3" s="92" t="s">
        <v>158</v>
      </c>
      <c r="I3" s="92" t="s">
        <v>218</v>
      </c>
      <c r="J3" s="324" t="s">
        <v>219</v>
      </c>
    </row>
    <row r="4" spans="1:10" ht="20.100000000000001" customHeight="1">
      <c r="A4" s="489" t="s">
        <v>1836</v>
      </c>
      <c r="B4" s="736"/>
      <c r="C4" s="736"/>
      <c r="D4" s="736"/>
      <c r="E4" s="736"/>
      <c r="F4" s="736"/>
      <c r="G4" s="736"/>
      <c r="H4" s="736"/>
      <c r="I4" s="736"/>
      <c r="J4" s="736"/>
    </row>
    <row r="5" spans="1:10" ht="20.100000000000001" customHeight="1">
      <c r="A5" s="230" t="s">
        <v>2068</v>
      </c>
      <c r="B5" s="745">
        <f>IF(SUM(C5:D5)=0,"",SUM(C5:D5))</f>
        <v>60413</v>
      </c>
      <c r="C5" s="730">
        <v>28722</v>
      </c>
      <c r="D5" s="730">
        <v>31691</v>
      </c>
      <c r="E5" s="746">
        <f>IF(SUM(F5:G5)=0,"",SUM(F5:G5))</f>
        <v>39837</v>
      </c>
      <c r="F5" s="730">
        <v>18944</v>
      </c>
      <c r="G5" s="730">
        <v>20893</v>
      </c>
      <c r="H5" s="498">
        <f t="shared" ref="H5:J9" si="0">IFERROR((ROUND(E5/B5,4))*100,"")</f>
        <v>65.94</v>
      </c>
      <c r="I5" s="498">
        <f t="shared" si="0"/>
        <v>65.959999999999994</v>
      </c>
      <c r="J5" s="498">
        <f t="shared" si="0"/>
        <v>65.930000000000007</v>
      </c>
    </row>
    <row r="6" spans="1:10" ht="20.100000000000001" customHeight="1">
      <c r="A6" s="230" t="s">
        <v>2070</v>
      </c>
      <c r="B6" s="745">
        <f>IF(SUM(C6:D6)=0,"",SUM(C6:D6))</f>
        <v>60091</v>
      </c>
      <c r="C6" s="730">
        <v>28495</v>
      </c>
      <c r="D6" s="730">
        <v>31596</v>
      </c>
      <c r="E6" s="746">
        <f>IF(SUM(F6:G6)=0,"",SUM(F6:G6))</f>
        <v>34460</v>
      </c>
      <c r="F6" s="730">
        <v>16385</v>
      </c>
      <c r="G6" s="730">
        <v>18075</v>
      </c>
      <c r="H6" s="498">
        <f t="shared" si="0"/>
        <v>57.35</v>
      </c>
      <c r="I6" s="498">
        <f t="shared" si="0"/>
        <v>57.499999999999993</v>
      </c>
      <c r="J6" s="498">
        <f t="shared" si="0"/>
        <v>57.210000000000008</v>
      </c>
    </row>
    <row r="7" spans="1:10" ht="20.100000000000001" customHeight="1">
      <c r="A7" s="230" t="s">
        <v>2071</v>
      </c>
      <c r="B7" s="745">
        <f>IF(SUM(C7:D7)=0,"",SUM(C7:D7))</f>
        <v>59763</v>
      </c>
      <c r="C7" s="730">
        <v>28291</v>
      </c>
      <c r="D7" s="730">
        <v>31472</v>
      </c>
      <c r="E7" s="746">
        <f>IF(SUM(F7:G7)=0,"",SUM(F7:G7))</f>
        <v>30511</v>
      </c>
      <c r="F7" s="730">
        <v>14618</v>
      </c>
      <c r="G7" s="730">
        <v>15893</v>
      </c>
      <c r="H7" s="498">
        <f t="shared" si="0"/>
        <v>51.05</v>
      </c>
      <c r="I7" s="498">
        <f t="shared" si="0"/>
        <v>51.67</v>
      </c>
      <c r="J7" s="498">
        <f t="shared" si="0"/>
        <v>50.5</v>
      </c>
    </row>
    <row r="8" spans="1:10" ht="20.100000000000001" customHeight="1">
      <c r="A8" s="230" t="s">
        <v>2071</v>
      </c>
      <c r="B8" s="745">
        <f>IF(SUM(C8:D8)=0,"",SUM(C8:D8))</f>
        <v>61650</v>
      </c>
      <c r="C8" s="730">
        <v>29173</v>
      </c>
      <c r="D8" s="730">
        <v>32477</v>
      </c>
      <c r="E8" s="746">
        <f>IF(SUM(F8:G8)=0,"",SUM(F8:G8))</f>
        <v>29108</v>
      </c>
      <c r="F8" s="730">
        <v>13915</v>
      </c>
      <c r="G8" s="730">
        <v>15193</v>
      </c>
      <c r="H8" s="498">
        <f t="shared" si="0"/>
        <v>47.21</v>
      </c>
      <c r="I8" s="498">
        <f t="shared" si="0"/>
        <v>47.699999999999996</v>
      </c>
      <c r="J8" s="498">
        <f t="shared" si="0"/>
        <v>46.78</v>
      </c>
    </row>
    <row r="9" spans="1:10" ht="20.100000000000001" customHeight="1">
      <c r="A9" s="499" t="s">
        <v>2069</v>
      </c>
      <c r="B9" s="500">
        <f>IF(SUM(C9:D9)=0,"",SUM(C9:D9))</f>
        <v>61705</v>
      </c>
      <c r="C9" s="731">
        <v>29112</v>
      </c>
      <c r="D9" s="731">
        <v>32593</v>
      </c>
      <c r="E9" s="501">
        <f>IF(SUM(F9:G9)=0,"",SUM(F9:G9))</f>
        <v>33241</v>
      </c>
      <c r="F9" s="731">
        <v>15578</v>
      </c>
      <c r="G9" s="731">
        <v>17663</v>
      </c>
      <c r="H9" s="502">
        <f t="shared" si="0"/>
        <v>53.87</v>
      </c>
      <c r="I9" s="502">
        <f t="shared" si="0"/>
        <v>53.510000000000005</v>
      </c>
      <c r="J9" s="502">
        <f t="shared" si="0"/>
        <v>54.190000000000005</v>
      </c>
    </row>
    <row r="10" spans="1:10" ht="20.100000000000001" customHeight="1">
      <c r="A10" s="488" t="s">
        <v>1837</v>
      </c>
      <c r="B10" s="736"/>
      <c r="C10" s="736"/>
      <c r="D10" s="736"/>
      <c r="E10" s="736"/>
      <c r="F10" s="736"/>
      <c r="G10" s="736"/>
      <c r="H10" s="736"/>
      <c r="I10" s="736"/>
      <c r="J10" s="736"/>
    </row>
    <row r="11" spans="1:10" ht="20.100000000000001" customHeight="1">
      <c r="A11" s="230" t="s">
        <v>1855</v>
      </c>
      <c r="B11" s="745">
        <f>IF(SUM(C11:D11)=0,"",SUM(C11:D11))</f>
        <v>60448</v>
      </c>
      <c r="C11" s="730">
        <v>28762</v>
      </c>
      <c r="D11" s="730">
        <v>31686</v>
      </c>
      <c r="E11" s="746">
        <f>IF(SUM(F11:G11)=0,"",SUM(F11:G11))</f>
        <v>32994</v>
      </c>
      <c r="F11" s="730">
        <v>15682</v>
      </c>
      <c r="G11" s="730">
        <v>17312</v>
      </c>
      <c r="H11" s="498">
        <f t="shared" ref="H11:H14" si="1">IFERROR((ROUND(E11/B11,4))*100,"")</f>
        <v>54.58</v>
      </c>
      <c r="I11" s="498">
        <f t="shared" ref="I11:I14" si="2">IFERROR((ROUND(F11/C11,4))*100,"")</f>
        <v>54.52</v>
      </c>
      <c r="J11" s="498">
        <f t="shared" ref="J11:J14" si="3">IFERROR((ROUND(G11/D11,4))*100,"")</f>
        <v>54.64</v>
      </c>
    </row>
    <row r="12" spans="1:10" ht="20.100000000000001" customHeight="1">
      <c r="A12" s="230" t="s">
        <v>1856</v>
      </c>
      <c r="B12" s="745">
        <f>IF(SUM(C12:D12)=0,"",SUM(C12:D12))</f>
        <v>60203</v>
      </c>
      <c r="C12" s="730">
        <v>28592</v>
      </c>
      <c r="D12" s="730">
        <v>31611</v>
      </c>
      <c r="E12" s="746">
        <f>IF(SUM(F12:G12)=0,"",SUM(F12:G12))</f>
        <v>32770</v>
      </c>
      <c r="F12" s="730">
        <v>15624</v>
      </c>
      <c r="G12" s="730">
        <v>17146</v>
      </c>
      <c r="H12" s="498">
        <f t="shared" si="1"/>
        <v>54.43</v>
      </c>
      <c r="I12" s="498">
        <f t="shared" si="2"/>
        <v>54.64</v>
      </c>
      <c r="J12" s="498">
        <f t="shared" si="3"/>
        <v>54.24</v>
      </c>
    </row>
    <row r="13" spans="1:10" ht="20.100000000000001" customHeight="1">
      <c r="A13" s="230" t="s">
        <v>1838</v>
      </c>
      <c r="B13" s="745">
        <f>IF(SUM(C13:D13)=0,"",SUM(C13:D13))</f>
        <v>59965</v>
      </c>
      <c r="C13" s="730">
        <v>28380</v>
      </c>
      <c r="D13" s="730">
        <v>31585</v>
      </c>
      <c r="E13" s="746">
        <f>IF(SUM(F13:G13)=0,"",SUM(F13:G13))</f>
        <v>29816</v>
      </c>
      <c r="F13" s="730">
        <v>14287</v>
      </c>
      <c r="G13" s="730">
        <v>15529</v>
      </c>
      <c r="H13" s="498">
        <f t="shared" si="1"/>
        <v>49.72</v>
      </c>
      <c r="I13" s="498">
        <f t="shared" si="2"/>
        <v>50.339999999999996</v>
      </c>
      <c r="J13" s="498">
        <f t="shared" si="3"/>
        <v>49.17</v>
      </c>
    </row>
    <row r="14" spans="1:10" ht="20.100000000000001" customHeight="1">
      <c r="A14" s="230" t="s">
        <v>1857</v>
      </c>
      <c r="B14" s="745">
        <f>IF(SUM(C14:D14)=0,"",SUM(C14:D14))</f>
        <v>61621</v>
      </c>
      <c r="C14" s="730">
        <v>29245</v>
      </c>
      <c r="D14" s="730">
        <v>32376</v>
      </c>
      <c r="E14" s="746">
        <f>IF(SUM(F14:G14)=0,"",SUM(F14:G14))</f>
        <v>30819</v>
      </c>
      <c r="F14" s="730">
        <v>14749</v>
      </c>
      <c r="G14" s="730">
        <v>16070</v>
      </c>
      <c r="H14" s="498">
        <f t="shared" si="1"/>
        <v>50.01</v>
      </c>
      <c r="I14" s="498">
        <f t="shared" si="2"/>
        <v>50.43</v>
      </c>
      <c r="J14" s="498">
        <f t="shared" si="3"/>
        <v>49.64</v>
      </c>
    </row>
    <row r="15" spans="1:10" ht="20.100000000000001" customHeight="1">
      <c r="A15" s="499" t="s">
        <v>1858</v>
      </c>
      <c r="B15" s="500">
        <f>IF(SUM(C15:D15)=0,"",SUM(C15:D15))</f>
        <v>61981</v>
      </c>
      <c r="C15" s="731">
        <v>29244</v>
      </c>
      <c r="D15" s="731">
        <v>32737</v>
      </c>
      <c r="E15" s="501">
        <f>IF(SUM(F15:G15)=0,"",SUM(F15:G15))</f>
        <v>28027</v>
      </c>
      <c r="F15" s="731">
        <v>13352</v>
      </c>
      <c r="G15" s="731">
        <v>14675</v>
      </c>
      <c r="H15" s="502">
        <f t="shared" ref="H15:J15" si="4">IFERROR((ROUND(E15/B15,4))*100,"")</f>
        <v>45.22</v>
      </c>
      <c r="I15" s="502">
        <f t="shared" si="4"/>
        <v>45.660000000000004</v>
      </c>
      <c r="J15" s="502">
        <f t="shared" si="4"/>
        <v>44.83</v>
      </c>
    </row>
    <row r="16" spans="1:10" ht="20.100000000000001" customHeight="1">
      <c r="A16" s="488" t="s">
        <v>1839</v>
      </c>
      <c r="B16" s="736"/>
      <c r="C16" s="736"/>
      <c r="D16" s="736"/>
      <c r="E16" s="736"/>
      <c r="F16" s="736"/>
      <c r="G16" s="736"/>
      <c r="H16" s="736"/>
      <c r="I16" s="736"/>
      <c r="J16" s="736"/>
    </row>
    <row r="17" spans="1:11" ht="20.100000000000001" customHeight="1">
      <c r="A17" s="230" t="s">
        <v>1859</v>
      </c>
      <c r="B17" s="745">
        <f>IF(SUM(C17:D17)=0,"",SUM(C17:D17))</f>
        <v>58738</v>
      </c>
      <c r="C17" s="730">
        <v>28018</v>
      </c>
      <c r="D17" s="730">
        <v>30720</v>
      </c>
      <c r="E17" s="746">
        <f>IF(SUM(F17:G17)=0,"",SUM(F17:G17))</f>
        <v>23944</v>
      </c>
      <c r="F17" s="730">
        <v>11280</v>
      </c>
      <c r="G17" s="730">
        <v>12664</v>
      </c>
      <c r="H17" s="498">
        <f t="shared" ref="H17:H20" si="5">IFERROR((ROUND(E17/B17,4))*100,"")</f>
        <v>40.760000000000005</v>
      </c>
      <c r="I17" s="498">
        <f t="shared" ref="I17:I20" si="6">IFERROR((ROUND(F17/C17,4))*100,"")</f>
        <v>40.26</v>
      </c>
      <c r="J17" s="498">
        <f t="shared" ref="J17:J20" si="7">IFERROR((ROUND(G17/D17,4))*100,"")</f>
        <v>41.22</v>
      </c>
    </row>
    <row r="18" spans="1:11" ht="20.100000000000001" customHeight="1">
      <c r="A18" s="230" t="s">
        <v>1860</v>
      </c>
      <c r="B18" s="745">
        <f>IF(SUM(C18:D18)=0,"",SUM(C18:D18))</f>
        <v>59910</v>
      </c>
      <c r="C18" s="730">
        <v>28482</v>
      </c>
      <c r="D18" s="730">
        <v>31428</v>
      </c>
      <c r="E18" s="746">
        <f>IF(SUM(F18:G18)=0,"",SUM(F18:G18))</f>
        <v>29428</v>
      </c>
      <c r="F18" s="730">
        <v>13683</v>
      </c>
      <c r="G18" s="730">
        <v>15745</v>
      </c>
      <c r="H18" s="498">
        <f t="shared" si="5"/>
        <v>49.120000000000005</v>
      </c>
      <c r="I18" s="498">
        <f t="shared" si="6"/>
        <v>48.04</v>
      </c>
      <c r="J18" s="498">
        <f t="shared" si="7"/>
        <v>50.1</v>
      </c>
    </row>
    <row r="19" spans="1:11" ht="20.100000000000001" customHeight="1">
      <c r="A19" s="230" t="s">
        <v>1840</v>
      </c>
      <c r="B19" s="745">
        <f>IF(SUM(C19:D19)=0,"",SUM(C19:D19))</f>
        <v>59447</v>
      </c>
      <c r="C19" s="730">
        <v>28177</v>
      </c>
      <c r="D19" s="730">
        <v>31270</v>
      </c>
      <c r="E19" s="746">
        <f>IF(SUM(F19:G19)=0,"",SUM(F19:G19))</f>
        <v>28124</v>
      </c>
      <c r="F19" s="730">
        <v>13404</v>
      </c>
      <c r="G19" s="730">
        <v>14720</v>
      </c>
      <c r="H19" s="498">
        <f t="shared" si="5"/>
        <v>47.31</v>
      </c>
      <c r="I19" s="498">
        <f t="shared" si="6"/>
        <v>47.57</v>
      </c>
      <c r="J19" s="498">
        <f t="shared" si="7"/>
        <v>47.07</v>
      </c>
    </row>
    <row r="20" spans="1:11" ht="20.100000000000001" customHeight="1">
      <c r="A20" s="230" t="s">
        <v>1861</v>
      </c>
      <c r="B20" s="745">
        <f>IF(SUM(C20:D20)=0,"",SUM(C20:D20))</f>
        <v>59068</v>
      </c>
      <c r="C20" s="730">
        <v>27977</v>
      </c>
      <c r="D20" s="730">
        <v>31091</v>
      </c>
      <c r="E20" s="746">
        <f>IF(SUM(F20:G20)=0,"",SUM(F20:G20))</f>
        <v>24324</v>
      </c>
      <c r="F20" s="730">
        <v>11699</v>
      </c>
      <c r="G20" s="730">
        <v>12625</v>
      </c>
      <c r="H20" s="498">
        <f t="shared" si="5"/>
        <v>41.18</v>
      </c>
      <c r="I20" s="498">
        <f t="shared" si="6"/>
        <v>41.82</v>
      </c>
      <c r="J20" s="498">
        <f t="shared" si="7"/>
        <v>40.61</v>
      </c>
    </row>
    <row r="21" spans="1:11" ht="20.100000000000001" customHeight="1">
      <c r="A21" s="499" t="s">
        <v>1871</v>
      </c>
      <c r="B21" s="500">
        <f>IF(SUM(C21:D21)=0,"",SUM(C21:D21))</f>
        <v>60934</v>
      </c>
      <c r="C21" s="731">
        <v>28759</v>
      </c>
      <c r="D21" s="731">
        <v>32175</v>
      </c>
      <c r="E21" s="501">
        <f>IF(SUM(F21:G21)=0,"",SUM(F21:G21))</f>
        <v>25390</v>
      </c>
      <c r="F21" s="731">
        <v>12020</v>
      </c>
      <c r="G21" s="731">
        <v>13370</v>
      </c>
      <c r="H21" s="502">
        <f t="shared" ref="H21:J21" si="8">IFERROR((ROUND(E21/B21,4))*100,"")</f>
        <v>41.67</v>
      </c>
      <c r="I21" s="502">
        <f t="shared" si="8"/>
        <v>41.8</v>
      </c>
      <c r="J21" s="502">
        <f t="shared" si="8"/>
        <v>41.55</v>
      </c>
    </row>
    <row r="22" spans="1:11" ht="20.100000000000001" customHeight="1">
      <c r="A22" s="488" t="s">
        <v>1841</v>
      </c>
      <c r="B22" s="736"/>
      <c r="C22" s="736"/>
      <c r="D22" s="736"/>
      <c r="E22" s="736"/>
      <c r="F22" s="736"/>
      <c r="G22" s="736"/>
      <c r="H22" s="736"/>
      <c r="I22" s="736"/>
      <c r="J22" s="736"/>
    </row>
    <row r="23" spans="1:11" ht="20.100000000000001" customHeight="1">
      <c r="A23" s="230" t="s">
        <v>1862</v>
      </c>
      <c r="B23" s="745">
        <f>IF(SUM(C23:D23)=0,"",SUM(C23:D23))</f>
        <v>59061</v>
      </c>
      <c r="C23" s="730">
        <v>28157</v>
      </c>
      <c r="D23" s="730">
        <v>30904</v>
      </c>
      <c r="E23" s="746">
        <f>IF(SUM(F23:G23)=0,"",SUM(F23:G23))</f>
        <v>20616</v>
      </c>
      <c r="F23" s="730">
        <v>9289</v>
      </c>
      <c r="G23" s="730">
        <v>11327</v>
      </c>
      <c r="H23" s="498">
        <f t="shared" ref="H23:H26" si="9">IFERROR((ROUND(E23/B23,4))*100,"")</f>
        <v>34.910000000000004</v>
      </c>
      <c r="I23" s="498">
        <f t="shared" ref="I23:I26" si="10">IFERROR((ROUND(F23/C23,4))*100,"")</f>
        <v>32.99</v>
      </c>
      <c r="J23" s="498">
        <f t="shared" ref="J23:J26" si="11">IFERROR((ROUND(G23/D23,4))*100,"")</f>
        <v>36.65</v>
      </c>
    </row>
    <row r="24" spans="1:11" ht="20.100000000000001" customHeight="1">
      <c r="A24" s="230" t="s">
        <v>1863</v>
      </c>
      <c r="B24" s="745" t="str">
        <f>IF(SUM(C24:D24)=0,"",SUM(C24:D24))</f>
        <v/>
      </c>
      <c r="C24" s="730" t="s">
        <v>1866</v>
      </c>
      <c r="D24" s="730"/>
      <c r="E24" s="746" t="str">
        <f>IF(SUM(F24:G24)=0,"",SUM(F24:G24))</f>
        <v/>
      </c>
      <c r="F24" s="730"/>
      <c r="G24" s="730"/>
      <c r="H24" s="498" t="str">
        <f t="shared" si="9"/>
        <v/>
      </c>
      <c r="I24" s="498" t="str">
        <f t="shared" si="10"/>
        <v/>
      </c>
      <c r="J24" s="498" t="str">
        <f t="shared" si="11"/>
        <v/>
      </c>
    </row>
    <row r="25" spans="1:11" ht="20.100000000000001" customHeight="1">
      <c r="A25" s="230" t="s">
        <v>1864</v>
      </c>
      <c r="B25" s="745" t="str">
        <f>IF(SUM(C25:D25)=0,"",SUM(C25:D25))</f>
        <v/>
      </c>
      <c r="C25" s="730" t="s">
        <v>1866</v>
      </c>
      <c r="D25" s="730"/>
      <c r="E25" s="746" t="str">
        <f>IF(SUM(F25:G25)=0,"",SUM(F25:G25))</f>
        <v/>
      </c>
      <c r="F25" s="730"/>
      <c r="G25" s="730"/>
      <c r="H25" s="498" t="str">
        <f t="shared" si="9"/>
        <v/>
      </c>
      <c r="I25" s="498" t="str">
        <f t="shared" si="10"/>
        <v/>
      </c>
      <c r="J25" s="498" t="str">
        <f t="shared" si="11"/>
        <v/>
      </c>
    </row>
    <row r="26" spans="1:11" ht="20.100000000000001" customHeight="1">
      <c r="A26" s="230" t="s">
        <v>1865</v>
      </c>
      <c r="B26" s="745">
        <f>IF(SUM(C26:D26)=0,"",SUM(C26:D26))</f>
        <v>58867</v>
      </c>
      <c r="C26" s="730">
        <v>27898</v>
      </c>
      <c r="D26" s="730">
        <v>30969</v>
      </c>
      <c r="E26" s="746">
        <f>IF(SUM(F26:G26)=0,"",SUM(F26:G26))</f>
        <v>21220</v>
      </c>
      <c r="F26" s="730">
        <v>10124</v>
      </c>
      <c r="G26" s="730">
        <v>11096</v>
      </c>
      <c r="H26" s="498">
        <f t="shared" si="9"/>
        <v>36.049999999999997</v>
      </c>
      <c r="I26" s="498">
        <f t="shared" si="10"/>
        <v>36.29</v>
      </c>
      <c r="J26" s="498">
        <f t="shared" si="11"/>
        <v>35.83</v>
      </c>
    </row>
    <row r="27" spans="1:11" ht="20.100000000000001" customHeight="1">
      <c r="A27" s="499" t="s">
        <v>1871</v>
      </c>
      <c r="B27" s="500" t="str">
        <f>IF(SUM(C27:D27)=0,"",SUM(C27:D27))</f>
        <v/>
      </c>
      <c r="C27" s="731" t="s">
        <v>1866</v>
      </c>
      <c r="D27" s="731"/>
      <c r="E27" s="501" t="str">
        <f>IF(SUM(F27:G27)=0,"",SUM(F27:G27))</f>
        <v/>
      </c>
      <c r="F27" s="731"/>
      <c r="G27" s="731"/>
      <c r="H27" s="502" t="str">
        <f t="shared" ref="H27:J27" si="12">IFERROR((ROUND(E27/B27,4))*100,"")</f>
        <v/>
      </c>
      <c r="I27" s="502" t="str">
        <f t="shared" si="12"/>
        <v/>
      </c>
      <c r="J27" s="502" t="str">
        <f t="shared" si="12"/>
        <v/>
      </c>
    </row>
    <row r="28" spans="1:11" ht="20.100000000000001" customHeight="1">
      <c r="A28" s="488" t="s">
        <v>1843</v>
      </c>
      <c r="B28" s="736"/>
      <c r="C28" s="736"/>
      <c r="D28" s="736"/>
      <c r="E28" s="736"/>
      <c r="F28" s="736"/>
      <c r="G28" s="736"/>
      <c r="H28" s="736"/>
      <c r="I28" s="736"/>
      <c r="J28" s="736"/>
    </row>
    <row r="29" spans="1:11" ht="20.100000000000001" customHeight="1">
      <c r="A29" s="296" t="s">
        <v>1926</v>
      </c>
      <c r="B29" s="745" t="str">
        <f>IF(SUM(C29:D29)=0,"",SUM(C29:D29))</f>
        <v/>
      </c>
      <c r="C29" s="280" t="s">
        <v>1842</v>
      </c>
      <c r="D29" s="280"/>
      <c r="E29" s="746" t="str">
        <f>IF(SUM(F29:G29)=0,"",SUM(F29:G29))</f>
        <v/>
      </c>
      <c r="F29" s="730"/>
      <c r="G29" s="730"/>
      <c r="H29" s="498" t="str">
        <f t="shared" ref="H29:J33" si="13">IFERROR((ROUND(E29/B29,4))*100,"")</f>
        <v/>
      </c>
      <c r="I29" s="498" t="str">
        <f t="shared" si="13"/>
        <v/>
      </c>
      <c r="J29" s="498" t="str">
        <f t="shared" si="13"/>
        <v/>
      </c>
    </row>
    <row r="30" spans="1:11" ht="20.100000000000001" customHeight="1">
      <c r="A30" s="296" t="s">
        <v>1844</v>
      </c>
      <c r="B30" s="745" t="str">
        <f>IF(SUM(C30:D30)=0,"",SUM(C30:D30))</f>
        <v/>
      </c>
      <c r="C30" s="280" t="s">
        <v>1842</v>
      </c>
      <c r="D30" s="280"/>
      <c r="E30" s="746" t="str">
        <f>IF(SUM(F30:G30)=0,"",SUM(F30:G30))</f>
        <v/>
      </c>
      <c r="F30" s="730"/>
      <c r="G30" s="730"/>
      <c r="H30" s="498" t="str">
        <f t="shared" si="13"/>
        <v/>
      </c>
      <c r="I30" s="498" t="str">
        <f t="shared" si="13"/>
        <v/>
      </c>
      <c r="J30" s="498" t="str">
        <f t="shared" si="13"/>
        <v/>
      </c>
    </row>
    <row r="31" spans="1:11" ht="20.100000000000001" customHeight="1">
      <c r="A31" s="296" t="s">
        <v>1845</v>
      </c>
      <c r="B31" s="745">
        <f>IF(SUM(C31:D31)=0,"",SUM(C31:D31))</f>
        <v>59494</v>
      </c>
      <c r="C31" s="280">
        <v>28182</v>
      </c>
      <c r="D31" s="280">
        <v>31312</v>
      </c>
      <c r="E31" s="746">
        <f>IF(SUM(F31:G31)=0,"",SUM(F31:G31))</f>
        <v>21828</v>
      </c>
      <c r="F31" s="280">
        <v>10048</v>
      </c>
      <c r="G31" s="280">
        <v>11780</v>
      </c>
      <c r="H31" s="498">
        <f t="shared" si="13"/>
        <v>36.69</v>
      </c>
      <c r="I31" s="498">
        <f t="shared" si="13"/>
        <v>35.65</v>
      </c>
      <c r="J31" s="498">
        <f t="shared" si="13"/>
        <v>37.619999999999997</v>
      </c>
      <c r="K31" s="203"/>
    </row>
    <row r="32" spans="1:11" ht="20.100000000000001" customHeight="1">
      <c r="A32" s="296" t="s">
        <v>1846</v>
      </c>
      <c r="B32" s="746">
        <f>IF(SUM(C32:D32)=0,"",SUM(C32:D32))</f>
        <v>61047</v>
      </c>
      <c r="C32" s="730">
        <v>28915</v>
      </c>
      <c r="D32" s="730">
        <v>32132</v>
      </c>
      <c r="E32" s="746">
        <f>IF(SUM(F32:G32)=0,"",SUM(F32:G32))</f>
        <v>23992</v>
      </c>
      <c r="F32" s="730">
        <v>10933</v>
      </c>
      <c r="G32" s="730">
        <v>13059</v>
      </c>
      <c r="H32" s="498">
        <f t="shared" si="13"/>
        <v>39.300000000000004</v>
      </c>
      <c r="I32" s="498">
        <f t="shared" si="13"/>
        <v>37.81</v>
      </c>
      <c r="J32" s="498">
        <f t="shared" si="13"/>
        <v>40.64</v>
      </c>
      <c r="K32" s="203"/>
    </row>
    <row r="33" spans="1:11" s="569" customFormat="1" ht="20.100000000000001" customHeight="1">
      <c r="A33" s="503" t="s">
        <v>1899</v>
      </c>
      <c r="B33" s="500">
        <f>IF(SUM(C33:D33)=0,"",SUM(C33:D33))</f>
        <v>61086</v>
      </c>
      <c r="C33" s="731">
        <v>28739</v>
      </c>
      <c r="D33" s="731">
        <v>32347</v>
      </c>
      <c r="E33" s="501">
        <f>IF(SUM(F33:G33)=0,"",SUM(F33:G33))</f>
        <v>23093</v>
      </c>
      <c r="F33" s="731">
        <v>10471</v>
      </c>
      <c r="G33" s="731">
        <v>12622</v>
      </c>
      <c r="H33" s="502">
        <f t="shared" si="13"/>
        <v>37.799999999999997</v>
      </c>
      <c r="I33" s="502">
        <f t="shared" si="13"/>
        <v>36.43</v>
      </c>
      <c r="J33" s="502">
        <f t="shared" si="13"/>
        <v>39.019999999999996</v>
      </c>
      <c r="K33" s="203"/>
    </row>
    <row r="34" spans="1:11" ht="20.100000000000001" customHeight="1">
      <c r="A34" s="488" t="s">
        <v>1847</v>
      </c>
      <c r="B34" s="736"/>
      <c r="C34" s="736"/>
      <c r="D34" s="736"/>
      <c r="E34" s="736"/>
      <c r="F34" s="736"/>
      <c r="G34" s="736"/>
      <c r="H34" s="736"/>
      <c r="I34" s="736"/>
      <c r="J34" s="736"/>
    </row>
    <row r="35" spans="1:11" ht="20.100000000000001" customHeight="1">
      <c r="A35" s="230" t="s">
        <v>1867</v>
      </c>
      <c r="B35" s="745">
        <f>IF(SUM(C35:D35)=0,"",SUM(C35:D35))</f>
        <v>58468</v>
      </c>
      <c r="C35" s="730">
        <v>27928</v>
      </c>
      <c r="D35" s="730">
        <v>30540</v>
      </c>
      <c r="E35" s="746">
        <f>IF(SUM(F35:G35)=0,"",SUM(F35:G35))</f>
        <v>31992</v>
      </c>
      <c r="F35" s="730">
        <v>14358</v>
      </c>
      <c r="G35" s="730">
        <v>17634</v>
      </c>
      <c r="H35" s="498">
        <f t="shared" ref="H35:H38" si="14">IFERROR((ROUND(E35/B35,4))*100,"")</f>
        <v>54.72</v>
      </c>
      <c r="I35" s="498">
        <f t="shared" ref="I35:I38" si="15">IFERROR((ROUND(F35/C35,4))*100,"")</f>
        <v>51.41</v>
      </c>
      <c r="J35" s="498">
        <f t="shared" ref="J35:J38" si="16">IFERROR((ROUND(G35/D35,4))*100,"")</f>
        <v>57.74</v>
      </c>
    </row>
    <row r="36" spans="1:11" ht="20.100000000000001" customHeight="1">
      <c r="A36" s="230" t="s">
        <v>1868</v>
      </c>
      <c r="B36" s="745">
        <f>IF(SUM(C36:D36)=0,"",SUM(C36:D36))</f>
        <v>59470</v>
      </c>
      <c r="C36" s="730">
        <v>28303</v>
      </c>
      <c r="D36" s="730">
        <v>31167</v>
      </c>
      <c r="E36" s="746">
        <f>IF(SUM(F36:G36)=0,"",SUM(F36:G36))</f>
        <v>34294</v>
      </c>
      <c r="F36" s="730">
        <v>15411</v>
      </c>
      <c r="G36" s="730">
        <v>18883</v>
      </c>
      <c r="H36" s="498">
        <f t="shared" si="14"/>
        <v>57.67</v>
      </c>
      <c r="I36" s="498">
        <f t="shared" si="15"/>
        <v>54.449999999999996</v>
      </c>
      <c r="J36" s="498">
        <f t="shared" si="16"/>
        <v>60.589999999999996</v>
      </c>
    </row>
    <row r="37" spans="1:11" ht="20.100000000000001" customHeight="1">
      <c r="A37" s="230" t="s">
        <v>1869</v>
      </c>
      <c r="B37" s="745">
        <f>IF(SUM(C37:D37)=0,"",SUM(C37:D37))</f>
        <v>59229</v>
      </c>
      <c r="C37" s="730">
        <v>28087</v>
      </c>
      <c r="D37" s="730">
        <v>31142</v>
      </c>
      <c r="E37" s="746">
        <f>IF(SUM(F37:G37)=0,"",SUM(F37:G37))</f>
        <v>27935</v>
      </c>
      <c r="F37" s="730">
        <v>12647</v>
      </c>
      <c r="G37" s="730">
        <v>15288</v>
      </c>
      <c r="H37" s="498">
        <f t="shared" si="14"/>
        <v>47.160000000000004</v>
      </c>
      <c r="I37" s="498">
        <f t="shared" si="15"/>
        <v>45.03</v>
      </c>
      <c r="J37" s="498">
        <f t="shared" si="16"/>
        <v>49.09</v>
      </c>
    </row>
    <row r="38" spans="1:11" ht="20.100000000000001" customHeight="1">
      <c r="A38" s="230" t="s">
        <v>1870</v>
      </c>
      <c r="B38" s="745" t="str">
        <f>IF(SUM(C38:D38)=0,"",SUM(C38:D38))</f>
        <v/>
      </c>
      <c r="C38" s="730" t="s">
        <v>1866</v>
      </c>
      <c r="D38" s="730"/>
      <c r="E38" s="746" t="str">
        <f>IF(SUM(F38:G38)=0,"",SUM(F38:G38))</f>
        <v/>
      </c>
      <c r="F38" s="730"/>
      <c r="G38" s="730"/>
      <c r="H38" s="498" t="str">
        <f t="shared" si="14"/>
        <v/>
      </c>
      <c r="I38" s="498" t="str">
        <f t="shared" si="15"/>
        <v/>
      </c>
      <c r="J38" s="498" t="str">
        <f t="shared" si="16"/>
        <v/>
      </c>
    </row>
    <row r="39" spans="1:11" ht="20.100000000000001" customHeight="1" thickBot="1">
      <c r="A39" s="231" t="s">
        <v>1872</v>
      </c>
      <c r="B39" s="738">
        <f>IF(SUM(C39:D39)=0,"",SUM(C39:D39))</f>
        <v>60817</v>
      </c>
      <c r="C39" s="334">
        <v>28692</v>
      </c>
      <c r="D39" s="334">
        <v>32125</v>
      </c>
      <c r="E39" s="739">
        <f>IF(SUM(F39:G39)=0,"",SUM(F39:G39))</f>
        <v>26536</v>
      </c>
      <c r="F39" s="737">
        <v>12200</v>
      </c>
      <c r="G39" s="737">
        <v>14336</v>
      </c>
      <c r="H39" s="504">
        <f t="shared" ref="H39:J39" si="17">IFERROR((ROUND(E39/B39,4))*100,"")</f>
        <v>43.63</v>
      </c>
      <c r="I39" s="504">
        <f t="shared" si="17"/>
        <v>42.52</v>
      </c>
      <c r="J39" s="504">
        <f t="shared" si="17"/>
        <v>44.629999999999995</v>
      </c>
    </row>
    <row r="40" spans="1:11" ht="18" customHeight="1">
      <c r="H40" s="1033" t="s">
        <v>1816</v>
      </c>
      <c r="I40" s="1034"/>
      <c r="J40" s="1034"/>
    </row>
    <row r="41" spans="1:11" ht="9.75" customHeight="1"/>
  </sheetData>
  <sheetProtection sheet="1" objects="1" scenarios="1"/>
  <mergeCells count="5">
    <mergeCell ref="A2:A3"/>
    <mergeCell ref="B2:D2"/>
    <mergeCell ref="E2:G2"/>
    <mergeCell ref="H2:J2"/>
    <mergeCell ref="H40:J40"/>
  </mergeCells>
  <phoneticPr fontId="3"/>
  <pageMargins left="0.98425196850393704" right="0.59055118110236227" top="0.98425196850393704" bottom="0.59055118110236227" header="0.51181102362204722" footer="0.62992125984251968"/>
  <pageSetup paperSize="9" scale="89" firstPageNumber="70"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97"/>
  <sheetViews>
    <sheetView view="pageBreakPreview" zoomScaleNormal="100" zoomScaleSheetLayoutView="100" workbookViewId="0"/>
  </sheetViews>
  <sheetFormatPr defaultRowHeight="13.5"/>
  <cols>
    <col min="1" max="1" width="16.75" style="36" customWidth="1"/>
    <col min="2" max="3" width="7.625" style="36" bestFit="1" customWidth="1"/>
    <col min="4" max="5" width="6.5" style="36" bestFit="1" customWidth="1"/>
    <col min="6" max="8" width="7.625" style="36" bestFit="1" customWidth="1"/>
    <col min="9" max="9" width="6.875" style="36" customWidth="1"/>
    <col min="10" max="13" width="7.625" style="36" bestFit="1" customWidth="1"/>
    <col min="14" max="14" width="16.75" style="36" customWidth="1"/>
    <col min="15" max="15" width="7.625" style="36" bestFit="1" customWidth="1"/>
    <col min="16" max="16" width="7.5" style="36" bestFit="1" customWidth="1"/>
    <col min="17" max="17" width="7.625" style="36" bestFit="1" customWidth="1"/>
    <col min="18" max="24" width="7.5" style="36" bestFit="1" customWidth="1"/>
    <col min="25" max="25" width="11.25" style="36" customWidth="1"/>
    <col min="26" max="16384" width="9" style="36"/>
  </cols>
  <sheetData>
    <row r="1" spans="1:26" ht="16.5" customHeight="1" thickBot="1">
      <c r="A1" s="41" t="s">
        <v>366</v>
      </c>
      <c r="B1" s="41"/>
      <c r="C1" s="41"/>
      <c r="D1" s="41"/>
      <c r="E1" s="41"/>
      <c r="F1" s="41"/>
      <c r="G1" s="41"/>
      <c r="H1" s="1105" t="s">
        <v>2029</v>
      </c>
      <c r="I1" s="1105"/>
      <c r="J1" s="1105"/>
      <c r="K1" s="1105"/>
      <c r="L1" s="1105"/>
      <c r="M1" s="1105"/>
      <c r="N1" s="41" t="s">
        <v>2022</v>
      </c>
      <c r="O1" s="41"/>
      <c r="P1" s="41"/>
      <c r="Q1" s="41"/>
      <c r="R1" s="41"/>
      <c r="S1" s="41"/>
      <c r="T1" s="1105" t="str">
        <f>H1</f>
        <v>令和３年１０月１日現在</v>
      </c>
      <c r="U1" s="1105"/>
      <c r="V1" s="1105"/>
      <c r="W1" s="1105"/>
      <c r="X1" s="1105"/>
      <c r="Y1" s="1105"/>
    </row>
    <row r="2" spans="1:26" s="42" customFormat="1" ht="16.5" customHeight="1">
      <c r="A2" s="122" t="s">
        <v>367</v>
      </c>
      <c r="B2" s="122" t="s">
        <v>340</v>
      </c>
      <c r="C2" s="122" t="s">
        <v>341</v>
      </c>
      <c r="D2" s="122" t="s">
        <v>368</v>
      </c>
      <c r="E2" s="122" t="s">
        <v>369</v>
      </c>
      <c r="F2" s="122" t="s">
        <v>370</v>
      </c>
      <c r="G2" s="122" t="s">
        <v>371</v>
      </c>
      <c r="H2" s="122" t="s">
        <v>372</v>
      </c>
      <c r="I2" s="122" t="s">
        <v>373</v>
      </c>
      <c r="J2" s="122" t="s">
        <v>374</v>
      </c>
      <c r="K2" s="122" t="s">
        <v>375</v>
      </c>
      <c r="L2" s="122" t="s">
        <v>376</v>
      </c>
      <c r="M2" s="529" t="s">
        <v>377</v>
      </c>
      <c r="N2" s="122" t="s">
        <v>367</v>
      </c>
      <c r="O2" s="122" t="s">
        <v>378</v>
      </c>
      <c r="P2" s="122" t="s">
        <v>379</v>
      </c>
      <c r="Q2" s="122" t="s">
        <v>380</v>
      </c>
      <c r="R2" s="122" t="s">
        <v>381</v>
      </c>
      <c r="S2" s="122" t="s">
        <v>382</v>
      </c>
      <c r="T2" s="122" t="s">
        <v>383</v>
      </c>
      <c r="U2" s="122" t="s">
        <v>384</v>
      </c>
      <c r="V2" s="122" t="s">
        <v>385</v>
      </c>
      <c r="W2" s="122" t="s">
        <v>386</v>
      </c>
      <c r="X2" s="122" t="s">
        <v>387</v>
      </c>
      <c r="Y2" s="122" t="s">
        <v>365</v>
      </c>
    </row>
    <row r="3" spans="1:26" ht="16.5" customHeight="1">
      <c r="A3" s="123" t="s">
        <v>388</v>
      </c>
      <c r="B3" s="124">
        <v>712</v>
      </c>
      <c r="C3" s="125">
        <f>SUM(D3:M3)+SUM(O3:Y3)</f>
        <v>1552</v>
      </c>
      <c r="D3" s="126">
        <v>33</v>
      </c>
      <c r="E3" s="126">
        <v>66</v>
      </c>
      <c r="F3" s="126">
        <v>81</v>
      </c>
      <c r="G3" s="126">
        <v>122</v>
      </c>
      <c r="H3" s="126">
        <v>132</v>
      </c>
      <c r="I3" s="126">
        <v>77</v>
      </c>
      <c r="J3" s="126">
        <v>69</v>
      </c>
      <c r="K3" s="126">
        <v>76</v>
      </c>
      <c r="L3" s="126">
        <v>117</v>
      </c>
      <c r="M3" s="128">
        <v>178</v>
      </c>
      <c r="N3" s="123" t="s">
        <v>388</v>
      </c>
      <c r="O3" s="127">
        <v>145</v>
      </c>
      <c r="P3" s="126">
        <v>99</v>
      </c>
      <c r="Q3" s="126">
        <v>69</v>
      </c>
      <c r="R3" s="126">
        <v>76</v>
      </c>
      <c r="S3" s="126">
        <v>88</v>
      </c>
      <c r="T3" s="126">
        <v>48</v>
      </c>
      <c r="U3" s="126">
        <v>39</v>
      </c>
      <c r="V3" s="126">
        <v>29</v>
      </c>
      <c r="W3" s="126">
        <v>5</v>
      </c>
      <c r="X3" s="126">
        <v>2</v>
      </c>
      <c r="Y3" s="128">
        <v>1</v>
      </c>
      <c r="Z3" s="129"/>
    </row>
    <row r="4" spans="1:26" ht="16.5" customHeight="1">
      <c r="A4" s="130" t="s">
        <v>389</v>
      </c>
      <c r="B4" s="131">
        <v>1198</v>
      </c>
      <c r="C4" s="132">
        <f t="shared" ref="C4:C49" si="0">SUM(D4:M4)+SUM(O4:Y4)</f>
        <v>2258</v>
      </c>
      <c r="D4" s="133">
        <v>71</v>
      </c>
      <c r="E4" s="133">
        <v>73</v>
      </c>
      <c r="F4" s="133">
        <v>99</v>
      </c>
      <c r="G4" s="133">
        <v>95</v>
      </c>
      <c r="H4" s="133">
        <v>197</v>
      </c>
      <c r="I4" s="133">
        <v>161</v>
      </c>
      <c r="J4" s="133">
        <v>126</v>
      </c>
      <c r="K4" s="133">
        <v>139</v>
      </c>
      <c r="L4" s="133">
        <v>137</v>
      </c>
      <c r="M4" s="135">
        <v>175</v>
      </c>
      <c r="N4" s="130" t="s">
        <v>389</v>
      </c>
      <c r="O4" s="134">
        <v>214</v>
      </c>
      <c r="P4" s="133">
        <v>155</v>
      </c>
      <c r="Q4" s="133">
        <v>129</v>
      </c>
      <c r="R4" s="133">
        <v>99</v>
      </c>
      <c r="S4" s="133">
        <v>147</v>
      </c>
      <c r="T4" s="133">
        <v>92</v>
      </c>
      <c r="U4" s="133">
        <v>88</v>
      </c>
      <c r="V4" s="133">
        <v>43</v>
      </c>
      <c r="W4" s="133">
        <v>15</v>
      </c>
      <c r="X4" s="133">
        <v>3</v>
      </c>
      <c r="Y4" s="135">
        <v>0</v>
      </c>
      <c r="Z4" s="129"/>
    </row>
    <row r="5" spans="1:26" ht="16.5" customHeight="1">
      <c r="A5" s="130" t="s">
        <v>390</v>
      </c>
      <c r="B5" s="131">
        <v>1453</v>
      </c>
      <c r="C5" s="132">
        <f t="shared" si="0"/>
        <v>3285</v>
      </c>
      <c r="D5" s="133">
        <v>180</v>
      </c>
      <c r="E5" s="133">
        <v>141</v>
      </c>
      <c r="F5" s="133">
        <v>145</v>
      </c>
      <c r="G5" s="133">
        <v>190</v>
      </c>
      <c r="H5" s="133">
        <v>201</v>
      </c>
      <c r="I5" s="133">
        <v>198</v>
      </c>
      <c r="J5" s="133">
        <v>182</v>
      </c>
      <c r="K5" s="133">
        <v>196</v>
      </c>
      <c r="L5" s="133">
        <v>218</v>
      </c>
      <c r="M5" s="135">
        <v>319</v>
      </c>
      <c r="N5" s="130" t="s">
        <v>390</v>
      </c>
      <c r="O5" s="134">
        <v>356</v>
      </c>
      <c r="P5" s="133">
        <v>244</v>
      </c>
      <c r="Q5" s="133">
        <v>148</v>
      </c>
      <c r="R5" s="133">
        <v>140</v>
      </c>
      <c r="S5" s="133">
        <v>154</v>
      </c>
      <c r="T5" s="133">
        <v>96</v>
      </c>
      <c r="U5" s="133">
        <v>81</v>
      </c>
      <c r="V5" s="133">
        <v>50</v>
      </c>
      <c r="W5" s="133">
        <v>34</v>
      </c>
      <c r="X5" s="133">
        <v>11</v>
      </c>
      <c r="Y5" s="135">
        <v>1</v>
      </c>
      <c r="Z5" s="129"/>
    </row>
    <row r="6" spans="1:26" ht="16.5" customHeight="1">
      <c r="A6" s="130" t="s">
        <v>391</v>
      </c>
      <c r="B6" s="131">
        <v>576</v>
      </c>
      <c r="C6" s="132">
        <f t="shared" si="0"/>
        <v>1159</v>
      </c>
      <c r="D6" s="133">
        <v>13</v>
      </c>
      <c r="E6" s="133">
        <v>25</v>
      </c>
      <c r="F6" s="133">
        <v>37</v>
      </c>
      <c r="G6" s="133">
        <v>69</v>
      </c>
      <c r="H6" s="133">
        <v>82</v>
      </c>
      <c r="I6" s="133">
        <v>63</v>
      </c>
      <c r="J6" s="133">
        <v>33</v>
      </c>
      <c r="K6" s="133">
        <v>47</v>
      </c>
      <c r="L6" s="133">
        <v>59</v>
      </c>
      <c r="M6" s="135">
        <v>128</v>
      </c>
      <c r="N6" s="130" t="s">
        <v>391</v>
      </c>
      <c r="O6" s="134">
        <v>109</v>
      </c>
      <c r="P6" s="133">
        <v>87</v>
      </c>
      <c r="Q6" s="133">
        <v>80</v>
      </c>
      <c r="R6" s="133">
        <v>65</v>
      </c>
      <c r="S6" s="133">
        <v>97</v>
      </c>
      <c r="T6" s="133">
        <v>66</v>
      </c>
      <c r="U6" s="133">
        <v>36</v>
      </c>
      <c r="V6" s="133">
        <v>24</v>
      </c>
      <c r="W6" s="133">
        <v>32</v>
      </c>
      <c r="X6" s="133">
        <v>6</v>
      </c>
      <c r="Y6" s="135">
        <v>1</v>
      </c>
      <c r="Z6" s="129"/>
    </row>
    <row r="7" spans="1:26" ht="16.5" customHeight="1">
      <c r="A7" s="130" t="s">
        <v>392</v>
      </c>
      <c r="B7" s="131">
        <v>231</v>
      </c>
      <c r="C7" s="132">
        <f t="shared" si="0"/>
        <v>464</v>
      </c>
      <c r="D7" s="133">
        <v>12</v>
      </c>
      <c r="E7" s="133">
        <v>12</v>
      </c>
      <c r="F7" s="133">
        <v>10</v>
      </c>
      <c r="G7" s="133">
        <v>24</v>
      </c>
      <c r="H7" s="133">
        <v>30</v>
      </c>
      <c r="I7" s="133">
        <v>22</v>
      </c>
      <c r="J7" s="133">
        <v>14</v>
      </c>
      <c r="K7" s="133">
        <v>18</v>
      </c>
      <c r="L7" s="133">
        <v>22</v>
      </c>
      <c r="M7" s="135">
        <v>26</v>
      </c>
      <c r="N7" s="130" t="s">
        <v>392</v>
      </c>
      <c r="O7" s="134">
        <v>51</v>
      </c>
      <c r="P7" s="133">
        <v>39</v>
      </c>
      <c r="Q7" s="133">
        <v>28</v>
      </c>
      <c r="R7" s="133">
        <v>28</v>
      </c>
      <c r="S7" s="133">
        <v>40</v>
      </c>
      <c r="T7" s="133">
        <v>27</v>
      </c>
      <c r="U7" s="133">
        <v>27</v>
      </c>
      <c r="V7" s="133">
        <v>23</v>
      </c>
      <c r="W7" s="133">
        <v>9</v>
      </c>
      <c r="X7" s="133">
        <v>2</v>
      </c>
      <c r="Y7" s="135">
        <v>0</v>
      </c>
      <c r="Z7" s="129"/>
    </row>
    <row r="8" spans="1:26" ht="16.5" customHeight="1">
      <c r="A8" s="130" t="s">
        <v>393</v>
      </c>
      <c r="B8" s="131">
        <v>329</v>
      </c>
      <c r="C8" s="132">
        <f t="shared" si="0"/>
        <v>663</v>
      </c>
      <c r="D8" s="133">
        <v>35</v>
      </c>
      <c r="E8" s="133">
        <v>25</v>
      </c>
      <c r="F8" s="133">
        <v>23</v>
      </c>
      <c r="G8" s="133">
        <v>30</v>
      </c>
      <c r="H8" s="133">
        <v>30</v>
      </c>
      <c r="I8" s="133">
        <v>58</v>
      </c>
      <c r="J8" s="133">
        <v>31</v>
      </c>
      <c r="K8" s="133">
        <v>38</v>
      </c>
      <c r="L8" s="133">
        <v>53</v>
      </c>
      <c r="M8" s="135">
        <v>48</v>
      </c>
      <c r="N8" s="130" t="s">
        <v>393</v>
      </c>
      <c r="O8" s="134">
        <v>51</v>
      </c>
      <c r="P8" s="133">
        <v>28</v>
      </c>
      <c r="Q8" s="133">
        <v>35</v>
      </c>
      <c r="R8" s="133">
        <v>32</v>
      </c>
      <c r="S8" s="133">
        <v>53</v>
      </c>
      <c r="T8" s="133">
        <v>33</v>
      </c>
      <c r="U8" s="133">
        <v>27</v>
      </c>
      <c r="V8" s="133">
        <v>13</v>
      </c>
      <c r="W8" s="133">
        <v>13</v>
      </c>
      <c r="X8" s="133">
        <v>4</v>
      </c>
      <c r="Y8" s="135">
        <v>3</v>
      </c>
      <c r="Z8" s="129"/>
    </row>
    <row r="9" spans="1:26" ht="16.5" customHeight="1">
      <c r="A9" s="130" t="s">
        <v>394</v>
      </c>
      <c r="B9" s="131">
        <v>412</v>
      </c>
      <c r="C9" s="132">
        <f t="shared" si="0"/>
        <v>808</v>
      </c>
      <c r="D9" s="133">
        <v>25</v>
      </c>
      <c r="E9" s="133">
        <v>29</v>
      </c>
      <c r="F9" s="133">
        <v>27</v>
      </c>
      <c r="G9" s="133">
        <v>36</v>
      </c>
      <c r="H9" s="133">
        <v>41</v>
      </c>
      <c r="I9" s="133">
        <v>38</v>
      </c>
      <c r="J9" s="133">
        <v>49</v>
      </c>
      <c r="K9" s="133">
        <v>33</v>
      </c>
      <c r="L9" s="133">
        <v>41</v>
      </c>
      <c r="M9" s="135">
        <v>61</v>
      </c>
      <c r="N9" s="130" t="s">
        <v>394</v>
      </c>
      <c r="O9" s="134">
        <v>62</v>
      </c>
      <c r="P9" s="133">
        <v>55</v>
      </c>
      <c r="Q9" s="133">
        <v>51</v>
      </c>
      <c r="R9" s="133">
        <v>57</v>
      </c>
      <c r="S9" s="133">
        <v>69</v>
      </c>
      <c r="T9" s="133">
        <v>52</v>
      </c>
      <c r="U9" s="133">
        <v>42</v>
      </c>
      <c r="V9" s="133">
        <v>23</v>
      </c>
      <c r="W9" s="133">
        <v>13</v>
      </c>
      <c r="X9" s="133">
        <v>4</v>
      </c>
      <c r="Y9" s="135">
        <v>0</v>
      </c>
      <c r="Z9" s="129"/>
    </row>
    <row r="10" spans="1:26" ht="16.5" customHeight="1">
      <c r="A10" s="130" t="s">
        <v>395</v>
      </c>
      <c r="B10" s="131">
        <v>296</v>
      </c>
      <c r="C10" s="132">
        <f t="shared" si="0"/>
        <v>615</v>
      </c>
      <c r="D10" s="133">
        <v>47</v>
      </c>
      <c r="E10" s="133">
        <v>26</v>
      </c>
      <c r="F10" s="133">
        <v>15</v>
      </c>
      <c r="G10" s="133">
        <v>19</v>
      </c>
      <c r="H10" s="133">
        <v>19</v>
      </c>
      <c r="I10" s="133">
        <v>40</v>
      </c>
      <c r="J10" s="133">
        <v>43</v>
      </c>
      <c r="K10" s="133">
        <v>47</v>
      </c>
      <c r="L10" s="133">
        <v>63</v>
      </c>
      <c r="M10" s="135">
        <v>65</v>
      </c>
      <c r="N10" s="130" t="s">
        <v>395</v>
      </c>
      <c r="O10" s="134">
        <v>35</v>
      </c>
      <c r="P10" s="133">
        <v>37</v>
      </c>
      <c r="Q10" s="133">
        <v>29</v>
      </c>
      <c r="R10" s="133">
        <v>29</v>
      </c>
      <c r="S10" s="133">
        <v>41</v>
      </c>
      <c r="T10" s="133">
        <v>21</v>
      </c>
      <c r="U10" s="133">
        <v>18</v>
      </c>
      <c r="V10" s="133">
        <v>11</v>
      </c>
      <c r="W10" s="133">
        <v>8</v>
      </c>
      <c r="X10" s="133">
        <v>2</v>
      </c>
      <c r="Y10" s="135">
        <v>0</v>
      </c>
      <c r="Z10" s="129"/>
    </row>
    <row r="11" spans="1:26" ht="16.5" customHeight="1">
      <c r="A11" s="130" t="s">
        <v>396</v>
      </c>
      <c r="B11" s="131">
        <v>749</v>
      </c>
      <c r="C11" s="132">
        <f t="shared" si="0"/>
        <v>1366</v>
      </c>
      <c r="D11" s="133">
        <v>61</v>
      </c>
      <c r="E11" s="133">
        <v>44</v>
      </c>
      <c r="F11" s="133">
        <v>42</v>
      </c>
      <c r="G11" s="133">
        <v>49</v>
      </c>
      <c r="H11" s="133">
        <v>148</v>
      </c>
      <c r="I11" s="133">
        <v>132</v>
      </c>
      <c r="J11" s="133">
        <v>96</v>
      </c>
      <c r="K11" s="133">
        <v>94</v>
      </c>
      <c r="L11" s="133">
        <v>91</v>
      </c>
      <c r="M11" s="135">
        <v>117</v>
      </c>
      <c r="N11" s="130" t="s">
        <v>396</v>
      </c>
      <c r="O11" s="134">
        <v>120</v>
      </c>
      <c r="P11" s="133">
        <v>102</v>
      </c>
      <c r="Q11" s="133">
        <v>61</v>
      </c>
      <c r="R11" s="133">
        <v>37</v>
      </c>
      <c r="S11" s="133">
        <v>59</v>
      </c>
      <c r="T11" s="133">
        <v>51</v>
      </c>
      <c r="U11" s="133">
        <v>27</v>
      </c>
      <c r="V11" s="133">
        <v>22</v>
      </c>
      <c r="W11" s="133">
        <v>11</v>
      </c>
      <c r="X11" s="133">
        <v>2</v>
      </c>
      <c r="Y11" s="135">
        <v>0</v>
      </c>
      <c r="Z11" s="129"/>
    </row>
    <row r="12" spans="1:26" ht="16.5" customHeight="1">
      <c r="A12" s="130" t="s">
        <v>397</v>
      </c>
      <c r="B12" s="131">
        <v>151</v>
      </c>
      <c r="C12" s="132">
        <f t="shared" si="0"/>
        <v>323</v>
      </c>
      <c r="D12" s="133">
        <v>13</v>
      </c>
      <c r="E12" s="133">
        <v>20</v>
      </c>
      <c r="F12" s="133">
        <v>12</v>
      </c>
      <c r="G12" s="133">
        <v>5</v>
      </c>
      <c r="H12" s="133">
        <v>19</v>
      </c>
      <c r="I12" s="133">
        <v>15</v>
      </c>
      <c r="J12" s="133">
        <v>15</v>
      </c>
      <c r="K12" s="133">
        <v>17</v>
      </c>
      <c r="L12" s="133">
        <v>19</v>
      </c>
      <c r="M12" s="135">
        <v>18</v>
      </c>
      <c r="N12" s="130" t="s">
        <v>397</v>
      </c>
      <c r="O12" s="134">
        <v>30</v>
      </c>
      <c r="P12" s="133">
        <v>22</v>
      </c>
      <c r="Q12" s="133">
        <v>19</v>
      </c>
      <c r="R12" s="133">
        <v>21</v>
      </c>
      <c r="S12" s="133">
        <v>24</v>
      </c>
      <c r="T12" s="133">
        <v>21</v>
      </c>
      <c r="U12" s="133">
        <v>9</v>
      </c>
      <c r="V12" s="133">
        <v>14</v>
      </c>
      <c r="W12" s="133">
        <v>6</v>
      </c>
      <c r="X12" s="133">
        <v>3</v>
      </c>
      <c r="Y12" s="135">
        <v>1</v>
      </c>
      <c r="Z12" s="129"/>
    </row>
    <row r="13" spans="1:26" ht="16.5" customHeight="1">
      <c r="A13" s="130" t="s">
        <v>398</v>
      </c>
      <c r="B13" s="131">
        <v>153</v>
      </c>
      <c r="C13" s="132">
        <f t="shared" si="0"/>
        <v>313</v>
      </c>
      <c r="D13" s="133">
        <v>5</v>
      </c>
      <c r="E13" s="133">
        <v>11</v>
      </c>
      <c r="F13" s="133">
        <v>15</v>
      </c>
      <c r="G13" s="133">
        <v>16</v>
      </c>
      <c r="H13" s="133">
        <v>16</v>
      </c>
      <c r="I13" s="133">
        <v>6</v>
      </c>
      <c r="J13" s="133">
        <v>13</v>
      </c>
      <c r="K13" s="133">
        <v>13</v>
      </c>
      <c r="L13" s="133">
        <v>21</v>
      </c>
      <c r="M13" s="135">
        <v>20</v>
      </c>
      <c r="N13" s="130" t="s">
        <v>398</v>
      </c>
      <c r="O13" s="134">
        <v>19</v>
      </c>
      <c r="P13" s="133">
        <v>27</v>
      </c>
      <c r="Q13" s="133">
        <v>17</v>
      </c>
      <c r="R13" s="133">
        <v>23</v>
      </c>
      <c r="S13" s="133">
        <v>25</v>
      </c>
      <c r="T13" s="133">
        <v>26</v>
      </c>
      <c r="U13" s="133">
        <v>18</v>
      </c>
      <c r="V13" s="133">
        <v>14</v>
      </c>
      <c r="W13" s="133">
        <v>6</v>
      </c>
      <c r="X13" s="133">
        <v>2</v>
      </c>
      <c r="Y13" s="135">
        <v>0</v>
      </c>
      <c r="Z13" s="129"/>
    </row>
    <row r="14" spans="1:26" ht="16.5" customHeight="1">
      <c r="A14" s="130" t="s">
        <v>399</v>
      </c>
      <c r="B14" s="131">
        <v>240</v>
      </c>
      <c r="C14" s="132">
        <f t="shared" si="0"/>
        <v>484</v>
      </c>
      <c r="D14" s="133">
        <v>11</v>
      </c>
      <c r="E14" s="133">
        <v>10</v>
      </c>
      <c r="F14" s="133">
        <v>19</v>
      </c>
      <c r="G14" s="133">
        <v>24</v>
      </c>
      <c r="H14" s="133">
        <v>27</v>
      </c>
      <c r="I14" s="133">
        <v>21</v>
      </c>
      <c r="J14" s="133">
        <v>21</v>
      </c>
      <c r="K14" s="133">
        <v>15</v>
      </c>
      <c r="L14" s="133">
        <v>25</v>
      </c>
      <c r="M14" s="135">
        <v>43</v>
      </c>
      <c r="N14" s="130" t="s">
        <v>399</v>
      </c>
      <c r="O14" s="134">
        <v>43</v>
      </c>
      <c r="P14" s="133">
        <v>30</v>
      </c>
      <c r="Q14" s="133">
        <v>32</v>
      </c>
      <c r="R14" s="133">
        <v>27</v>
      </c>
      <c r="S14" s="133">
        <v>42</v>
      </c>
      <c r="T14" s="133">
        <v>34</v>
      </c>
      <c r="U14" s="133">
        <v>24</v>
      </c>
      <c r="V14" s="133">
        <v>23</v>
      </c>
      <c r="W14" s="133">
        <v>6</v>
      </c>
      <c r="X14" s="133">
        <v>5</v>
      </c>
      <c r="Y14" s="135">
        <v>2</v>
      </c>
      <c r="Z14" s="129"/>
    </row>
    <row r="15" spans="1:26" ht="16.5" customHeight="1">
      <c r="A15" s="130" t="s">
        <v>400</v>
      </c>
      <c r="B15" s="131">
        <v>297</v>
      </c>
      <c r="C15" s="132">
        <f t="shared" si="0"/>
        <v>649</v>
      </c>
      <c r="D15" s="133">
        <v>20</v>
      </c>
      <c r="E15" s="133">
        <v>23</v>
      </c>
      <c r="F15" s="133">
        <v>39</v>
      </c>
      <c r="G15" s="133">
        <v>34</v>
      </c>
      <c r="H15" s="133">
        <v>27</v>
      </c>
      <c r="I15" s="133">
        <v>43</v>
      </c>
      <c r="J15" s="133">
        <v>37</v>
      </c>
      <c r="K15" s="133">
        <v>29</v>
      </c>
      <c r="L15" s="133">
        <v>42</v>
      </c>
      <c r="M15" s="135">
        <v>66</v>
      </c>
      <c r="N15" s="130" t="s">
        <v>400</v>
      </c>
      <c r="O15" s="134">
        <v>46</v>
      </c>
      <c r="P15" s="133">
        <v>37</v>
      </c>
      <c r="Q15" s="133">
        <v>30</v>
      </c>
      <c r="R15" s="133">
        <v>33</v>
      </c>
      <c r="S15" s="133">
        <v>58</v>
      </c>
      <c r="T15" s="133">
        <v>21</v>
      </c>
      <c r="U15" s="133">
        <v>36</v>
      </c>
      <c r="V15" s="133">
        <v>18</v>
      </c>
      <c r="W15" s="133">
        <v>8</v>
      </c>
      <c r="X15" s="133">
        <v>2</v>
      </c>
      <c r="Y15" s="135">
        <v>0</v>
      </c>
      <c r="Z15" s="129"/>
    </row>
    <row r="16" spans="1:26" ht="16.5" customHeight="1">
      <c r="A16" s="130" t="s">
        <v>401</v>
      </c>
      <c r="B16" s="131">
        <v>638</v>
      </c>
      <c r="C16" s="132">
        <f t="shared" si="0"/>
        <v>1294</v>
      </c>
      <c r="D16" s="133">
        <v>47</v>
      </c>
      <c r="E16" s="133">
        <v>45</v>
      </c>
      <c r="F16" s="133">
        <v>48</v>
      </c>
      <c r="G16" s="133">
        <v>74</v>
      </c>
      <c r="H16" s="133">
        <v>96</v>
      </c>
      <c r="I16" s="133">
        <v>70</v>
      </c>
      <c r="J16" s="133">
        <v>74</v>
      </c>
      <c r="K16" s="133">
        <v>69</v>
      </c>
      <c r="L16" s="133">
        <v>82</v>
      </c>
      <c r="M16" s="135">
        <v>109</v>
      </c>
      <c r="N16" s="130" t="s">
        <v>401</v>
      </c>
      <c r="O16" s="134">
        <v>131</v>
      </c>
      <c r="P16" s="133">
        <v>73</v>
      </c>
      <c r="Q16" s="133">
        <v>44</v>
      </c>
      <c r="R16" s="133">
        <v>77</v>
      </c>
      <c r="S16" s="133">
        <v>95</v>
      </c>
      <c r="T16" s="133">
        <v>64</v>
      </c>
      <c r="U16" s="133">
        <v>49</v>
      </c>
      <c r="V16" s="133">
        <v>31</v>
      </c>
      <c r="W16" s="133">
        <v>12</v>
      </c>
      <c r="X16" s="133">
        <v>4</v>
      </c>
      <c r="Y16" s="135">
        <v>0</v>
      </c>
      <c r="Z16" s="129"/>
    </row>
    <row r="17" spans="1:26" ht="16.5" customHeight="1">
      <c r="A17" s="130" t="s">
        <v>402</v>
      </c>
      <c r="B17" s="131">
        <v>459</v>
      </c>
      <c r="C17" s="132">
        <f t="shared" si="0"/>
        <v>1048</v>
      </c>
      <c r="D17" s="133">
        <v>30</v>
      </c>
      <c r="E17" s="133">
        <v>31</v>
      </c>
      <c r="F17" s="133">
        <v>49</v>
      </c>
      <c r="G17" s="133">
        <v>62</v>
      </c>
      <c r="H17" s="133">
        <v>74</v>
      </c>
      <c r="I17" s="133">
        <v>65</v>
      </c>
      <c r="J17" s="133">
        <v>53</v>
      </c>
      <c r="K17" s="133">
        <v>36</v>
      </c>
      <c r="L17" s="133">
        <v>67</v>
      </c>
      <c r="M17" s="135">
        <v>73</v>
      </c>
      <c r="N17" s="130" t="s">
        <v>402</v>
      </c>
      <c r="O17" s="134">
        <v>112</v>
      </c>
      <c r="P17" s="133">
        <v>80</v>
      </c>
      <c r="Q17" s="133">
        <v>51</v>
      </c>
      <c r="R17" s="133">
        <v>49</v>
      </c>
      <c r="S17" s="133">
        <v>62</v>
      </c>
      <c r="T17" s="133">
        <v>53</v>
      </c>
      <c r="U17" s="133">
        <v>47</v>
      </c>
      <c r="V17" s="133">
        <v>38</v>
      </c>
      <c r="W17" s="133">
        <v>13</v>
      </c>
      <c r="X17" s="133">
        <v>3</v>
      </c>
      <c r="Y17" s="135">
        <v>0</v>
      </c>
      <c r="Z17" s="129"/>
    </row>
    <row r="18" spans="1:26" ht="16.5" customHeight="1">
      <c r="A18" s="130" t="s">
        <v>403</v>
      </c>
      <c r="B18" s="131">
        <v>215</v>
      </c>
      <c r="C18" s="132">
        <f t="shared" si="0"/>
        <v>476</v>
      </c>
      <c r="D18" s="133">
        <v>17</v>
      </c>
      <c r="E18" s="133">
        <v>26</v>
      </c>
      <c r="F18" s="133">
        <v>29</v>
      </c>
      <c r="G18" s="133">
        <v>22</v>
      </c>
      <c r="H18" s="133">
        <v>30</v>
      </c>
      <c r="I18" s="133">
        <v>25</v>
      </c>
      <c r="J18" s="133">
        <v>27</v>
      </c>
      <c r="K18" s="133">
        <v>41</v>
      </c>
      <c r="L18" s="133">
        <v>24</v>
      </c>
      <c r="M18" s="135">
        <v>40</v>
      </c>
      <c r="N18" s="130" t="s">
        <v>403</v>
      </c>
      <c r="O18" s="134">
        <v>38</v>
      </c>
      <c r="P18" s="133">
        <v>23</v>
      </c>
      <c r="Q18" s="133">
        <v>22</v>
      </c>
      <c r="R18" s="133">
        <v>29</v>
      </c>
      <c r="S18" s="133">
        <v>27</v>
      </c>
      <c r="T18" s="133">
        <v>22</v>
      </c>
      <c r="U18" s="133">
        <v>21</v>
      </c>
      <c r="V18" s="133">
        <v>7</v>
      </c>
      <c r="W18" s="133">
        <v>4</v>
      </c>
      <c r="X18" s="133">
        <v>2</v>
      </c>
      <c r="Y18" s="135">
        <v>0</v>
      </c>
      <c r="Z18" s="129"/>
    </row>
    <row r="19" spans="1:26" ht="16.5" customHeight="1">
      <c r="A19" s="130" t="s">
        <v>404</v>
      </c>
      <c r="B19" s="131">
        <v>394</v>
      </c>
      <c r="C19" s="132">
        <f t="shared" si="0"/>
        <v>882</v>
      </c>
      <c r="D19" s="133">
        <v>29</v>
      </c>
      <c r="E19" s="133">
        <v>29</v>
      </c>
      <c r="F19" s="133">
        <v>30</v>
      </c>
      <c r="G19" s="133">
        <v>45</v>
      </c>
      <c r="H19" s="133">
        <v>73</v>
      </c>
      <c r="I19" s="133">
        <v>40</v>
      </c>
      <c r="J19" s="133">
        <v>27</v>
      </c>
      <c r="K19" s="133">
        <v>46</v>
      </c>
      <c r="L19" s="133">
        <v>45</v>
      </c>
      <c r="M19" s="135">
        <v>72</v>
      </c>
      <c r="N19" s="130" t="s">
        <v>404</v>
      </c>
      <c r="O19" s="134">
        <v>78</v>
      </c>
      <c r="P19" s="133">
        <v>72</v>
      </c>
      <c r="Q19" s="133">
        <v>59</v>
      </c>
      <c r="R19" s="133">
        <v>48</v>
      </c>
      <c r="S19" s="133">
        <v>64</v>
      </c>
      <c r="T19" s="133">
        <v>45</v>
      </c>
      <c r="U19" s="133">
        <v>43</v>
      </c>
      <c r="V19" s="133">
        <v>24</v>
      </c>
      <c r="W19" s="133">
        <v>9</v>
      </c>
      <c r="X19" s="133">
        <v>3</v>
      </c>
      <c r="Y19" s="135">
        <v>1</v>
      </c>
      <c r="Z19" s="129"/>
    </row>
    <row r="20" spans="1:26" ht="16.5" customHeight="1">
      <c r="A20" s="130" t="s">
        <v>405</v>
      </c>
      <c r="B20" s="131">
        <v>596</v>
      </c>
      <c r="C20" s="132">
        <f t="shared" si="0"/>
        <v>1434</v>
      </c>
      <c r="D20" s="133">
        <v>37</v>
      </c>
      <c r="E20" s="133">
        <v>55</v>
      </c>
      <c r="F20" s="133">
        <v>91</v>
      </c>
      <c r="G20" s="133">
        <v>122</v>
      </c>
      <c r="H20" s="133">
        <v>95</v>
      </c>
      <c r="I20" s="133">
        <v>64</v>
      </c>
      <c r="J20" s="133">
        <v>52</v>
      </c>
      <c r="K20" s="133">
        <v>61</v>
      </c>
      <c r="L20" s="133">
        <v>109</v>
      </c>
      <c r="M20" s="135">
        <v>152</v>
      </c>
      <c r="N20" s="130" t="s">
        <v>405</v>
      </c>
      <c r="O20" s="134">
        <v>156</v>
      </c>
      <c r="P20" s="133">
        <v>81</v>
      </c>
      <c r="Q20" s="133">
        <v>76</v>
      </c>
      <c r="R20" s="133">
        <v>54</v>
      </c>
      <c r="S20" s="133">
        <v>76</v>
      </c>
      <c r="T20" s="133">
        <v>48</v>
      </c>
      <c r="U20" s="133">
        <v>50</v>
      </c>
      <c r="V20" s="133">
        <v>37</v>
      </c>
      <c r="W20" s="133">
        <v>17</v>
      </c>
      <c r="X20" s="133">
        <v>0</v>
      </c>
      <c r="Y20" s="135">
        <v>1</v>
      </c>
      <c r="Z20" s="129"/>
    </row>
    <row r="21" spans="1:26" ht="16.5" customHeight="1">
      <c r="A21" s="130" t="s">
        <v>406</v>
      </c>
      <c r="B21" s="131">
        <v>453</v>
      </c>
      <c r="C21" s="132">
        <f t="shared" si="0"/>
        <v>969</v>
      </c>
      <c r="D21" s="133">
        <v>46</v>
      </c>
      <c r="E21" s="133">
        <v>30</v>
      </c>
      <c r="F21" s="133">
        <v>47</v>
      </c>
      <c r="G21" s="133">
        <v>53</v>
      </c>
      <c r="H21" s="133">
        <v>57</v>
      </c>
      <c r="I21" s="133">
        <v>56</v>
      </c>
      <c r="J21" s="133">
        <v>32</v>
      </c>
      <c r="K21" s="133">
        <v>50</v>
      </c>
      <c r="L21" s="133">
        <v>53</v>
      </c>
      <c r="M21" s="135">
        <v>78</v>
      </c>
      <c r="N21" s="130" t="s">
        <v>406</v>
      </c>
      <c r="O21" s="134">
        <v>65</v>
      </c>
      <c r="P21" s="133">
        <v>52</v>
      </c>
      <c r="Q21" s="133">
        <v>42</v>
      </c>
      <c r="R21" s="133">
        <v>49</v>
      </c>
      <c r="S21" s="133">
        <v>90</v>
      </c>
      <c r="T21" s="133">
        <v>72</v>
      </c>
      <c r="U21" s="133">
        <v>49</v>
      </c>
      <c r="V21" s="133">
        <v>28</v>
      </c>
      <c r="W21" s="133">
        <v>16</v>
      </c>
      <c r="X21" s="133">
        <v>4</v>
      </c>
      <c r="Y21" s="135">
        <v>0</v>
      </c>
      <c r="Z21" s="129"/>
    </row>
    <row r="22" spans="1:26" ht="16.5" customHeight="1">
      <c r="A22" s="130" t="s">
        <v>407</v>
      </c>
      <c r="B22" s="131">
        <v>115</v>
      </c>
      <c r="C22" s="132">
        <f t="shared" si="0"/>
        <v>259</v>
      </c>
      <c r="D22" s="133">
        <v>3</v>
      </c>
      <c r="E22" s="133">
        <v>14</v>
      </c>
      <c r="F22" s="133">
        <v>20</v>
      </c>
      <c r="G22" s="133">
        <v>19</v>
      </c>
      <c r="H22" s="133">
        <v>11</v>
      </c>
      <c r="I22" s="133">
        <v>4</v>
      </c>
      <c r="J22" s="133">
        <v>7</v>
      </c>
      <c r="K22" s="133">
        <v>17</v>
      </c>
      <c r="L22" s="133">
        <v>19</v>
      </c>
      <c r="M22" s="135">
        <v>34</v>
      </c>
      <c r="N22" s="130" t="s">
        <v>407</v>
      </c>
      <c r="O22" s="134">
        <v>22</v>
      </c>
      <c r="P22" s="133">
        <v>10</v>
      </c>
      <c r="Q22" s="133">
        <v>7</v>
      </c>
      <c r="R22" s="133">
        <v>10</v>
      </c>
      <c r="S22" s="133">
        <v>19</v>
      </c>
      <c r="T22" s="133">
        <v>18</v>
      </c>
      <c r="U22" s="133">
        <v>14</v>
      </c>
      <c r="V22" s="133">
        <v>9</v>
      </c>
      <c r="W22" s="133">
        <v>2</v>
      </c>
      <c r="X22" s="133">
        <v>0</v>
      </c>
      <c r="Y22" s="135">
        <v>0</v>
      </c>
      <c r="Z22" s="129"/>
    </row>
    <row r="23" spans="1:26" ht="16.5" customHeight="1">
      <c r="A23" s="130" t="s">
        <v>408</v>
      </c>
      <c r="B23" s="131">
        <v>0</v>
      </c>
      <c r="C23" s="132">
        <f t="shared" si="0"/>
        <v>0</v>
      </c>
      <c r="D23" s="133">
        <v>0</v>
      </c>
      <c r="E23" s="133">
        <v>0</v>
      </c>
      <c r="F23" s="133">
        <v>0</v>
      </c>
      <c r="G23" s="133">
        <v>0</v>
      </c>
      <c r="H23" s="133">
        <v>0</v>
      </c>
      <c r="I23" s="133">
        <v>0</v>
      </c>
      <c r="J23" s="133">
        <v>0</v>
      </c>
      <c r="K23" s="133">
        <v>0</v>
      </c>
      <c r="L23" s="133">
        <v>0</v>
      </c>
      <c r="M23" s="135">
        <v>0</v>
      </c>
      <c r="N23" s="130" t="s">
        <v>408</v>
      </c>
      <c r="O23" s="134">
        <v>0</v>
      </c>
      <c r="P23" s="133">
        <v>0</v>
      </c>
      <c r="Q23" s="133">
        <v>0</v>
      </c>
      <c r="R23" s="133">
        <v>0</v>
      </c>
      <c r="S23" s="133">
        <v>0</v>
      </c>
      <c r="T23" s="133">
        <v>0</v>
      </c>
      <c r="U23" s="133">
        <v>0</v>
      </c>
      <c r="V23" s="133">
        <v>0</v>
      </c>
      <c r="W23" s="133">
        <v>0</v>
      </c>
      <c r="X23" s="133">
        <v>0</v>
      </c>
      <c r="Y23" s="135">
        <v>0</v>
      </c>
      <c r="Z23" s="129"/>
    </row>
    <row r="24" spans="1:26" ht="16.5" customHeight="1">
      <c r="A24" s="130" t="s">
        <v>409</v>
      </c>
      <c r="B24" s="131">
        <v>451</v>
      </c>
      <c r="C24" s="132">
        <f t="shared" si="0"/>
        <v>1006</v>
      </c>
      <c r="D24" s="133">
        <v>55</v>
      </c>
      <c r="E24" s="133">
        <v>69</v>
      </c>
      <c r="F24" s="133">
        <v>64</v>
      </c>
      <c r="G24" s="133">
        <v>64</v>
      </c>
      <c r="H24" s="133">
        <v>44</v>
      </c>
      <c r="I24" s="133">
        <v>46</v>
      </c>
      <c r="J24" s="133">
        <v>48</v>
      </c>
      <c r="K24" s="133">
        <v>52</v>
      </c>
      <c r="L24" s="133">
        <v>57</v>
      </c>
      <c r="M24" s="135">
        <v>71</v>
      </c>
      <c r="N24" s="130" t="s">
        <v>409</v>
      </c>
      <c r="O24" s="134">
        <v>72</v>
      </c>
      <c r="P24" s="133">
        <v>52</v>
      </c>
      <c r="Q24" s="133">
        <v>57</v>
      </c>
      <c r="R24" s="133">
        <v>54</v>
      </c>
      <c r="S24" s="133">
        <v>69</v>
      </c>
      <c r="T24" s="133">
        <v>44</v>
      </c>
      <c r="U24" s="133">
        <v>42</v>
      </c>
      <c r="V24" s="133">
        <v>25</v>
      </c>
      <c r="W24" s="133">
        <v>20</v>
      </c>
      <c r="X24" s="133">
        <v>0</v>
      </c>
      <c r="Y24" s="135">
        <v>1</v>
      </c>
      <c r="Z24" s="129"/>
    </row>
    <row r="25" spans="1:26" ht="16.5" customHeight="1">
      <c r="A25" s="130" t="s">
        <v>410</v>
      </c>
      <c r="B25" s="131">
        <v>792</v>
      </c>
      <c r="C25" s="132">
        <f t="shared" si="0"/>
        <v>1726</v>
      </c>
      <c r="D25" s="133">
        <v>67</v>
      </c>
      <c r="E25" s="133">
        <v>57</v>
      </c>
      <c r="F25" s="133">
        <v>81</v>
      </c>
      <c r="G25" s="133">
        <v>83</v>
      </c>
      <c r="H25" s="133">
        <v>81</v>
      </c>
      <c r="I25" s="133">
        <v>68</v>
      </c>
      <c r="J25" s="133">
        <v>95</v>
      </c>
      <c r="K25" s="133">
        <v>79</v>
      </c>
      <c r="L25" s="133">
        <v>112</v>
      </c>
      <c r="M25" s="135">
        <v>122</v>
      </c>
      <c r="N25" s="130" t="s">
        <v>410</v>
      </c>
      <c r="O25" s="134">
        <v>118</v>
      </c>
      <c r="P25" s="133">
        <v>113</v>
      </c>
      <c r="Q25" s="133">
        <v>112</v>
      </c>
      <c r="R25" s="133">
        <v>118</v>
      </c>
      <c r="S25" s="133">
        <v>131</v>
      </c>
      <c r="T25" s="133">
        <v>105</v>
      </c>
      <c r="U25" s="133">
        <v>81</v>
      </c>
      <c r="V25" s="133">
        <v>65</v>
      </c>
      <c r="W25" s="133">
        <v>24</v>
      </c>
      <c r="X25" s="133">
        <v>13</v>
      </c>
      <c r="Y25" s="135">
        <v>1</v>
      </c>
      <c r="Z25" s="129"/>
    </row>
    <row r="26" spans="1:26" ht="16.5" customHeight="1">
      <c r="A26" s="130" t="s">
        <v>411</v>
      </c>
      <c r="B26" s="131">
        <v>504</v>
      </c>
      <c r="C26" s="132">
        <f t="shared" si="0"/>
        <v>976</v>
      </c>
      <c r="D26" s="133">
        <v>23</v>
      </c>
      <c r="E26" s="133">
        <v>32</v>
      </c>
      <c r="F26" s="133">
        <v>31</v>
      </c>
      <c r="G26" s="133">
        <v>34</v>
      </c>
      <c r="H26" s="133">
        <v>42</v>
      </c>
      <c r="I26" s="133">
        <v>48</v>
      </c>
      <c r="J26" s="133">
        <v>53</v>
      </c>
      <c r="K26" s="133">
        <v>70</v>
      </c>
      <c r="L26" s="133">
        <v>53</v>
      </c>
      <c r="M26" s="135">
        <v>67</v>
      </c>
      <c r="N26" s="130" t="s">
        <v>411</v>
      </c>
      <c r="O26" s="134">
        <v>51</v>
      </c>
      <c r="P26" s="133">
        <v>45</v>
      </c>
      <c r="Q26" s="133">
        <v>77</v>
      </c>
      <c r="R26" s="133">
        <v>98</v>
      </c>
      <c r="S26" s="133">
        <v>111</v>
      </c>
      <c r="T26" s="133">
        <v>56</v>
      </c>
      <c r="U26" s="133">
        <v>44</v>
      </c>
      <c r="V26" s="133">
        <v>28</v>
      </c>
      <c r="W26" s="133">
        <v>8</v>
      </c>
      <c r="X26" s="133">
        <v>5</v>
      </c>
      <c r="Y26" s="135">
        <v>0</v>
      </c>
      <c r="Z26" s="129"/>
    </row>
    <row r="27" spans="1:26" ht="16.5" customHeight="1">
      <c r="A27" s="130" t="s">
        <v>412</v>
      </c>
      <c r="B27" s="131">
        <v>420</v>
      </c>
      <c r="C27" s="132">
        <f t="shared" si="0"/>
        <v>849</v>
      </c>
      <c r="D27" s="133">
        <v>32</v>
      </c>
      <c r="E27" s="133">
        <v>34</v>
      </c>
      <c r="F27" s="133">
        <v>28</v>
      </c>
      <c r="G27" s="133">
        <v>30</v>
      </c>
      <c r="H27" s="133">
        <v>43</v>
      </c>
      <c r="I27" s="133">
        <v>59</v>
      </c>
      <c r="J27" s="133">
        <v>44</v>
      </c>
      <c r="K27" s="133">
        <v>36</v>
      </c>
      <c r="L27" s="133">
        <v>56</v>
      </c>
      <c r="M27" s="135">
        <v>67</v>
      </c>
      <c r="N27" s="130" t="s">
        <v>412</v>
      </c>
      <c r="O27" s="134">
        <v>68</v>
      </c>
      <c r="P27" s="133">
        <v>44</v>
      </c>
      <c r="Q27" s="133">
        <v>39</v>
      </c>
      <c r="R27" s="133">
        <v>52</v>
      </c>
      <c r="S27" s="133">
        <v>84</v>
      </c>
      <c r="T27" s="133">
        <v>53</v>
      </c>
      <c r="U27" s="133">
        <v>37</v>
      </c>
      <c r="V27" s="133">
        <v>26</v>
      </c>
      <c r="W27" s="133">
        <v>15</v>
      </c>
      <c r="X27" s="133">
        <v>2</v>
      </c>
      <c r="Y27" s="135">
        <v>0</v>
      </c>
      <c r="Z27" s="129"/>
    </row>
    <row r="28" spans="1:26" ht="16.5" customHeight="1">
      <c r="A28" s="130" t="s">
        <v>413</v>
      </c>
      <c r="B28" s="131">
        <v>797</v>
      </c>
      <c r="C28" s="132">
        <f t="shared" si="0"/>
        <v>1613</v>
      </c>
      <c r="D28" s="133">
        <v>61</v>
      </c>
      <c r="E28" s="133">
        <v>54</v>
      </c>
      <c r="F28" s="133">
        <v>73</v>
      </c>
      <c r="G28" s="133">
        <v>75</v>
      </c>
      <c r="H28" s="133">
        <v>102</v>
      </c>
      <c r="I28" s="133">
        <v>77</v>
      </c>
      <c r="J28" s="133">
        <v>57</v>
      </c>
      <c r="K28" s="133">
        <v>74</v>
      </c>
      <c r="L28" s="133">
        <v>90</v>
      </c>
      <c r="M28" s="135">
        <v>117</v>
      </c>
      <c r="N28" s="130" t="s">
        <v>413</v>
      </c>
      <c r="O28" s="134">
        <v>145</v>
      </c>
      <c r="P28" s="133">
        <v>108</v>
      </c>
      <c r="Q28" s="133">
        <v>102</v>
      </c>
      <c r="R28" s="133">
        <v>103</v>
      </c>
      <c r="S28" s="133">
        <v>144</v>
      </c>
      <c r="T28" s="133">
        <v>92</v>
      </c>
      <c r="U28" s="133">
        <v>66</v>
      </c>
      <c r="V28" s="133">
        <v>46</v>
      </c>
      <c r="W28" s="133">
        <v>16</v>
      </c>
      <c r="X28" s="133">
        <v>10</v>
      </c>
      <c r="Y28" s="135">
        <v>1</v>
      </c>
      <c r="Z28" s="129"/>
    </row>
    <row r="29" spans="1:26" ht="16.5" customHeight="1">
      <c r="A29" s="130" t="s">
        <v>414</v>
      </c>
      <c r="B29" s="131">
        <v>0</v>
      </c>
      <c r="C29" s="132">
        <f t="shared" si="0"/>
        <v>0</v>
      </c>
      <c r="D29" s="133">
        <v>0</v>
      </c>
      <c r="E29" s="133">
        <v>0</v>
      </c>
      <c r="F29" s="133">
        <v>0</v>
      </c>
      <c r="G29" s="133">
        <v>0</v>
      </c>
      <c r="H29" s="133">
        <v>0</v>
      </c>
      <c r="I29" s="133">
        <v>0</v>
      </c>
      <c r="J29" s="133">
        <v>0</v>
      </c>
      <c r="K29" s="133">
        <v>0</v>
      </c>
      <c r="L29" s="133">
        <v>0</v>
      </c>
      <c r="M29" s="135">
        <v>0</v>
      </c>
      <c r="N29" s="130" t="s">
        <v>414</v>
      </c>
      <c r="O29" s="134">
        <v>0</v>
      </c>
      <c r="P29" s="133">
        <v>0</v>
      </c>
      <c r="Q29" s="133">
        <v>0</v>
      </c>
      <c r="R29" s="133">
        <v>0</v>
      </c>
      <c r="S29" s="133">
        <v>0</v>
      </c>
      <c r="T29" s="133">
        <v>0</v>
      </c>
      <c r="U29" s="133">
        <v>0</v>
      </c>
      <c r="V29" s="133">
        <v>0</v>
      </c>
      <c r="W29" s="133">
        <v>0</v>
      </c>
      <c r="X29" s="133">
        <v>0</v>
      </c>
      <c r="Y29" s="135">
        <v>0</v>
      </c>
      <c r="Z29" s="129"/>
    </row>
    <row r="30" spans="1:26" ht="16.5" customHeight="1">
      <c r="A30" s="130" t="s">
        <v>415</v>
      </c>
      <c r="B30" s="131">
        <v>487</v>
      </c>
      <c r="C30" s="132">
        <f t="shared" si="0"/>
        <v>978</v>
      </c>
      <c r="D30" s="133">
        <v>49</v>
      </c>
      <c r="E30" s="133">
        <v>54</v>
      </c>
      <c r="F30" s="133">
        <v>38</v>
      </c>
      <c r="G30" s="133">
        <v>36</v>
      </c>
      <c r="H30" s="133">
        <v>28</v>
      </c>
      <c r="I30" s="133">
        <v>54</v>
      </c>
      <c r="J30" s="133">
        <v>64</v>
      </c>
      <c r="K30" s="133">
        <v>60</v>
      </c>
      <c r="L30" s="133">
        <v>50</v>
      </c>
      <c r="M30" s="135">
        <v>74</v>
      </c>
      <c r="N30" s="130" t="s">
        <v>415</v>
      </c>
      <c r="O30" s="134">
        <v>74</v>
      </c>
      <c r="P30" s="133">
        <v>54</v>
      </c>
      <c r="Q30" s="133">
        <v>48</v>
      </c>
      <c r="R30" s="133">
        <v>58</v>
      </c>
      <c r="S30" s="133">
        <v>77</v>
      </c>
      <c r="T30" s="133">
        <v>58</v>
      </c>
      <c r="U30" s="133">
        <v>67</v>
      </c>
      <c r="V30" s="133">
        <v>23</v>
      </c>
      <c r="W30" s="133">
        <v>10</v>
      </c>
      <c r="X30" s="133">
        <v>2</v>
      </c>
      <c r="Y30" s="135">
        <v>0</v>
      </c>
      <c r="Z30" s="129"/>
    </row>
    <row r="31" spans="1:26" ht="16.5" customHeight="1">
      <c r="A31" s="130" t="s">
        <v>416</v>
      </c>
      <c r="B31" s="131">
        <v>525</v>
      </c>
      <c r="C31" s="132">
        <f t="shared" si="0"/>
        <v>1045</v>
      </c>
      <c r="D31" s="133">
        <v>20</v>
      </c>
      <c r="E31" s="133">
        <v>33</v>
      </c>
      <c r="F31" s="133">
        <v>43</v>
      </c>
      <c r="G31" s="133">
        <v>44</v>
      </c>
      <c r="H31" s="133">
        <v>54</v>
      </c>
      <c r="I31" s="133">
        <v>43</v>
      </c>
      <c r="J31" s="133">
        <v>35</v>
      </c>
      <c r="K31" s="133">
        <v>44</v>
      </c>
      <c r="L31" s="133">
        <v>66</v>
      </c>
      <c r="M31" s="135">
        <v>73</v>
      </c>
      <c r="N31" s="130" t="s">
        <v>416</v>
      </c>
      <c r="O31" s="134">
        <v>81</v>
      </c>
      <c r="P31" s="133">
        <v>56</v>
      </c>
      <c r="Q31" s="133">
        <v>46</v>
      </c>
      <c r="R31" s="133">
        <v>75</v>
      </c>
      <c r="S31" s="133">
        <v>116</v>
      </c>
      <c r="T31" s="133">
        <v>83</v>
      </c>
      <c r="U31" s="133">
        <v>75</v>
      </c>
      <c r="V31" s="133">
        <v>31</v>
      </c>
      <c r="W31" s="133">
        <v>19</v>
      </c>
      <c r="X31" s="133">
        <v>7</v>
      </c>
      <c r="Y31" s="135">
        <v>1</v>
      </c>
      <c r="Z31" s="129"/>
    </row>
    <row r="32" spans="1:26" ht="16.5" customHeight="1">
      <c r="A32" s="130" t="s">
        <v>417</v>
      </c>
      <c r="B32" s="131">
        <v>496</v>
      </c>
      <c r="C32" s="132">
        <f t="shared" si="0"/>
        <v>1073</v>
      </c>
      <c r="D32" s="133">
        <v>35</v>
      </c>
      <c r="E32" s="133">
        <v>35</v>
      </c>
      <c r="F32" s="133">
        <v>42</v>
      </c>
      <c r="G32" s="133">
        <v>52</v>
      </c>
      <c r="H32" s="133">
        <v>74</v>
      </c>
      <c r="I32" s="133">
        <v>62</v>
      </c>
      <c r="J32" s="133">
        <v>52</v>
      </c>
      <c r="K32" s="133">
        <v>50</v>
      </c>
      <c r="L32" s="133">
        <v>58</v>
      </c>
      <c r="M32" s="135">
        <v>78</v>
      </c>
      <c r="N32" s="130" t="s">
        <v>417</v>
      </c>
      <c r="O32" s="134">
        <v>92</v>
      </c>
      <c r="P32" s="133">
        <v>85</v>
      </c>
      <c r="Q32" s="133">
        <v>50</v>
      </c>
      <c r="R32" s="133">
        <v>64</v>
      </c>
      <c r="S32" s="133">
        <v>74</v>
      </c>
      <c r="T32" s="133">
        <v>75</v>
      </c>
      <c r="U32" s="133">
        <v>47</v>
      </c>
      <c r="V32" s="133">
        <v>33</v>
      </c>
      <c r="W32" s="133">
        <v>11</v>
      </c>
      <c r="X32" s="133">
        <v>4</v>
      </c>
      <c r="Y32" s="135">
        <v>0</v>
      </c>
      <c r="Z32" s="129"/>
    </row>
    <row r="33" spans="1:27" ht="16.5" customHeight="1">
      <c r="A33" s="130" t="s">
        <v>418</v>
      </c>
      <c r="B33" s="131">
        <v>396</v>
      </c>
      <c r="C33" s="132">
        <f t="shared" si="0"/>
        <v>889</v>
      </c>
      <c r="D33" s="133">
        <v>27</v>
      </c>
      <c r="E33" s="133">
        <v>30</v>
      </c>
      <c r="F33" s="133">
        <v>47</v>
      </c>
      <c r="G33" s="133">
        <v>73</v>
      </c>
      <c r="H33" s="133">
        <v>57</v>
      </c>
      <c r="I33" s="133">
        <v>54</v>
      </c>
      <c r="J33" s="133">
        <v>48</v>
      </c>
      <c r="K33" s="133">
        <v>45</v>
      </c>
      <c r="L33" s="133">
        <v>43</v>
      </c>
      <c r="M33" s="135">
        <v>89</v>
      </c>
      <c r="N33" s="130" t="s">
        <v>418</v>
      </c>
      <c r="O33" s="134">
        <v>97</v>
      </c>
      <c r="P33" s="133">
        <v>67</v>
      </c>
      <c r="Q33" s="133">
        <v>50</v>
      </c>
      <c r="R33" s="133">
        <v>35</v>
      </c>
      <c r="S33" s="133">
        <v>54</v>
      </c>
      <c r="T33" s="133">
        <v>29</v>
      </c>
      <c r="U33" s="133">
        <v>17</v>
      </c>
      <c r="V33" s="133">
        <v>17</v>
      </c>
      <c r="W33" s="133">
        <v>9</v>
      </c>
      <c r="X33" s="133">
        <v>1</v>
      </c>
      <c r="Y33" s="135">
        <v>0</v>
      </c>
      <c r="Z33" s="129"/>
    </row>
    <row r="34" spans="1:27" ht="16.5" customHeight="1">
      <c r="A34" s="130" t="s">
        <v>419</v>
      </c>
      <c r="B34" s="131">
        <v>514</v>
      </c>
      <c r="C34" s="132">
        <f t="shared" si="0"/>
        <v>1026</v>
      </c>
      <c r="D34" s="133">
        <v>26</v>
      </c>
      <c r="E34" s="133">
        <v>36</v>
      </c>
      <c r="F34" s="133">
        <v>39</v>
      </c>
      <c r="G34" s="133">
        <v>29</v>
      </c>
      <c r="H34" s="133">
        <v>44</v>
      </c>
      <c r="I34" s="133">
        <v>61</v>
      </c>
      <c r="J34" s="133">
        <v>46</v>
      </c>
      <c r="K34" s="133">
        <v>56</v>
      </c>
      <c r="L34" s="133">
        <v>64</v>
      </c>
      <c r="M34" s="135">
        <v>68</v>
      </c>
      <c r="N34" s="130" t="s">
        <v>419</v>
      </c>
      <c r="O34" s="134">
        <v>74</v>
      </c>
      <c r="P34" s="133">
        <v>75</v>
      </c>
      <c r="Q34" s="133">
        <v>54</v>
      </c>
      <c r="R34" s="133">
        <v>64</v>
      </c>
      <c r="S34" s="133">
        <v>70</v>
      </c>
      <c r="T34" s="133">
        <v>83</v>
      </c>
      <c r="U34" s="133">
        <v>65</v>
      </c>
      <c r="V34" s="133">
        <v>52</v>
      </c>
      <c r="W34" s="133">
        <v>17</v>
      </c>
      <c r="X34" s="133">
        <v>3</v>
      </c>
      <c r="Y34" s="135">
        <v>0</v>
      </c>
      <c r="Z34" s="129"/>
    </row>
    <row r="35" spans="1:27" ht="16.5" customHeight="1">
      <c r="A35" s="130" t="s">
        <v>420</v>
      </c>
      <c r="B35" s="131">
        <v>428</v>
      </c>
      <c r="C35" s="132">
        <f t="shared" si="0"/>
        <v>949</v>
      </c>
      <c r="D35" s="133">
        <v>43</v>
      </c>
      <c r="E35" s="133">
        <v>50</v>
      </c>
      <c r="F35" s="133">
        <v>39</v>
      </c>
      <c r="G35" s="133">
        <v>27</v>
      </c>
      <c r="H35" s="133">
        <v>34</v>
      </c>
      <c r="I35" s="133">
        <v>37</v>
      </c>
      <c r="J35" s="133">
        <v>40</v>
      </c>
      <c r="K35" s="133">
        <v>53</v>
      </c>
      <c r="L35" s="133">
        <v>49</v>
      </c>
      <c r="M35" s="135">
        <v>52</v>
      </c>
      <c r="N35" s="130" t="s">
        <v>420</v>
      </c>
      <c r="O35" s="134">
        <v>61</v>
      </c>
      <c r="P35" s="133">
        <v>57</v>
      </c>
      <c r="Q35" s="133">
        <v>64</v>
      </c>
      <c r="R35" s="133">
        <v>43</v>
      </c>
      <c r="S35" s="133">
        <v>86</v>
      </c>
      <c r="T35" s="133">
        <v>69</v>
      </c>
      <c r="U35" s="133">
        <v>58</v>
      </c>
      <c r="V35" s="133">
        <v>49</v>
      </c>
      <c r="W35" s="133">
        <v>32</v>
      </c>
      <c r="X35" s="133">
        <v>6</v>
      </c>
      <c r="Y35" s="135">
        <v>0</v>
      </c>
      <c r="Z35" s="129"/>
    </row>
    <row r="36" spans="1:27" s="40" customFormat="1" ht="16.5" customHeight="1">
      <c r="A36" s="130" t="s">
        <v>421</v>
      </c>
      <c r="B36" s="131">
        <v>370</v>
      </c>
      <c r="C36" s="132">
        <f t="shared" si="0"/>
        <v>742</v>
      </c>
      <c r="D36" s="133">
        <v>46</v>
      </c>
      <c r="E36" s="133">
        <v>24</v>
      </c>
      <c r="F36" s="133">
        <v>25</v>
      </c>
      <c r="G36" s="133">
        <v>22</v>
      </c>
      <c r="H36" s="133">
        <v>23</v>
      </c>
      <c r="I36" s="133">
        <v>44</v>
      </c>
      <c r="J36" s="133">
        <v>60</v>
      </c>
      <c r="K36" s="133">
        <v>59</v>
      </c>
      <c r="L36" s="133">
        <v>42</v>
      </c>
      <c r="M36" s="135">
        <v>58</v>
      </c>
      <c r="N36" s="130" t="s">
        <v>421</v>
      </c>
      <c r="O36" s="134">
        <v>47</v>
      </c>
      <c r="P36" s="133">
        <v>41</v>
      </c>
      <c r="Q36" s="133">
        <v>43</v>
      </c>
      <c r="R36" s="133">
        <v>47</v>
      </c>
      <c r="S36" s="133">
        <v>57</v>
      </c>
      <c r="T36" s="133">
        <v>31</v>
      </c>
      <c r="U36" s="133">
        <v>37</v>
      </c>
      <c r="V36" s="133">
        <v>22</v>
      </c>
      <c r="W36" s="133">
        <v>12</v>
      </c>
      <c r="X36" s="133">
        <v>2</v>
      </c>
      <c r="Y36" s="135">
        <v>0</v>
      </c>
      <c r="Z36" s="129"/>
    </row>
    <row r="37" spans="1:27" ht="16.5" customHeight="1">
      <c r="A37" s="130" t="s">
        <v>422</v>
      </c>
      <c r="B37" s="131">
        <v>543</v>
      </c>
      <c r="C37" s="132">
        <f t="shared" si="0"/>
        <v>1083</v>
      </c>
      <c r="D37" s="133">
        <v>38</v>
      </c>
      <c r="E37" s="133">
        <v>29</v>
      </c>
      <c r="F37" s="133">
        <v>46</v>
      </c>
      <c r="G37" s="133">
        <v>46</v>
      </c>
      <c r="H37" s="133">
        <v>62</v>
      </c>
      <c r="I37" s="133">
        <v>64</v>
      </c>
      <c r="J37" s="133">
        <v>57</v>
      </c>
      <c r="K37" s="133">
        <v>49</v>
      </c>
      <c r="L37" s="133">
        <v>54</v>
      </c>
      <c r="M37" s="135">
        <v>78</v>
      </c>
      <c r="N37" s="130" t="s">
        <v>422</v>
      </c>
      <c r="O37" s="134">
        <v>105</v>
      </c>
      <c r="P37" s="133">
        <v>75</v>
      </c>
      <c r="Q37" s="133">
        <v>61</v>
      </c>
      <c r="R37" s="133">
        <v>69</v>
      </c>
      <c r="S37" s="133">
        <v>81</v>
      </c>
      <c r="T37" s="133">
        <v>71</v>
      </c>
      <c r="U37" s="133">
        <v>59</v>
      </c>
      <c r="V37" s="133">
        <v>31</v>
      </c>
      <c r="W37" s="133">
        <v>8</v>
      </c>
      <c r="X37" s="133">
        <v>0</v>
      </c>
      <c r="Y37" s="135">
        <v>0</v>
      </c>
      <c r="Z37" s="129"/>
    </row>
    <row r="38" spans="1:27" ht="16.5" customHeight="1">
      <c r="A38" s="130" t="s">
        <v>423</v>
      </c>
      <c r="B38" s="131">
        <v>451</v>
      </c>
      <c r="C38" s="132">
        <f t="shared" si="0"/>
        <v>901</v>
      </c>
      <c r="D38" s="133">
        <v>41</v>
      </c>
      <c r="E38" s="133">
        <v>26</v>
      </c>
      <c r="F38" s="133">
        <v>39</v>
      </c>
      <c r="G38" s="133">
        <v>35</v>
      </c>
      <c r="H38" s="133">
        <v>30</v>
      </c>
      <c r="I38" s="133">
        <v>58</v>
      </c>
      <c r="J38" s="133">
        <v>56</v>
      </c>
      <c r="K38" s="133">
        <v>58</v>
      </c>
      <c r="L38" s="133">
        <v>55</v>
      </c>
      <c r="M38" s="135">
        <v>85</v>
      </c>
      <c r="N38" s="130" t="s">
        <v>423</v>
      </c>
      <c r="O38" s="134">
        <v>83</v>
      </c>
      <c r="P38" s="133">
        <v>47</v>
      </c>
      <c r="Q38" s="133">
        <v>40</v>
      </c>
      <c r="R38" s="133">
        <v>44</v>
      </c>
      <c r="S38" s="133">
        <v>64</v>
      </c>
      <c r="T38" s="133">
        <v>57</v>
      </c>
      <c r="U38" s="133">
        <v>47</v>
      </c>
      <c r="V38" s="133">
        <v>26</v>
      </c>
      <c r="W38" s="133">
        <v>8</v>
      </c>
      <c r="X38" s="133">
        <v>2</v>
      </c>
      <c r="Y38" s="135">
        <v>0</v>
      </c>
      <c r="Z38" s="129"/>
    </row>
    <row r="39" spans="1:27" ht="16.5" customHeight="1">
      <c r="A39" s="130" t="s">
        <v>424</v>
      </c>
      <c r="B39" s="131">
        <v>274</v>
      </c>
      <c r="C39" s="132">
        <f t="shared" si="0"/>
        <v>600</v>
      </c>
      <c r="D39" s="133">
        <v>34</v>
      </c>
      <c r="E39" s="133">
        <v>26</v>
      </c>
      <c r="F39" s="133">
        <v>34</v>
      </c>
      <c r="G39" s="133">
        <v>38</v>
      </c>
      <c r="H39" s="133">
        <v>24</v>
      </c>
      <c r="I39" s="133">
        <v>25</v>
      </c>
      <c r="J39" s="133">
        <v>33</v>
      </c>
      <c r="K39" s="133">
        <v>34</v>
      </c>
      <c r="L39" s="133">
        <v>37</v>
      </c>
      <c r="M39" s="135">
        <v>50</v>
      </c>
      <c r="N39" s="130" t="s">
        <v>424</v>
      </c>
      <c r="O39" s="134">
        <v>45</v>
      </c>
      <c r="P39" s="133">
        <v>40</v>
      </c>
      <c r="Q39" s="133">
        <v>33</v>
      </c>
      <c r="R39" s="133">
        <v>29</v>
      </c>
      <c r="S39" s="133">
        <v>40</v>
      </c>
      <c r="T39" s="133">
        <v>27</v>
      </c>
      <c r="U39" s="133">
        <v>29</v>
      </c>
      <c r="V39" s="133">
        <v>18</v>
      </c>
      <c r="W39" s="133">
        <v>3</v>
      </c>
      <c r="X39" s="133">
        <v>1</v>
      </c>
      <c r="Y39" s="135">
        <v>0</v>
      </c>
      <c r="Z39" s="129"/>
    </row>
    <row r="40" spans="1:27" ht="16.5" customHeight="1">
      <c r="A40" s="130" t="s">
        <v>425</v>
      </c>
      <c r="B40" s="131">
        <v>509</v>
      </c>
      <c r="C40" s="132">
        <f t="shared" si="0"/>
        <v>1164</v>
      </c>
      <c r="D40" s="133">
        <v>72</v>
      </c>
      <c r="E40" s="133">
        <v>44</v>
      </c>
      <c r="F40" s="133">
        <v>60</v>
      </c>
      <c r="G40" s="133">
        <v>71</v>
      </c>
      <c r="H40" s="133">
        <v>68</v>
      </c>
      <c r="I40" s="133">
        <v>61</v>
      </c>
      <c r="J40" s="133">
        <v>72</v>
      </c>
      <c r="K40" s="133">
        <v>68</v>
      </c>
      <c r="L40" s="133">
        <v>87</v>
      </c>
      <c r="M40" s="135">
        <v>111</v>
      </c>
      <c r="N40" s="130" t="s">
        <v>425</v>
      </c>
      <c r="O40" s="134">
        <v>82</v>
      </c>
      <c r="P40" s="133">
        <v>56</v>
      </c>
      <c r="Q40" s="133">
        <v>59</v>
      </c>
      <c r="R40" s="133">
        <v>58</v>
      </c>
      <c r="S40" s="133">
        <v>57</v>
      </c>
      <c r="T40" s="133">
        <v>47</v>
      </c>
      <c r="U40" s="133">
        <v>43</v>
      </c>
      <c r="V40" s="133">
        <v>26</v>
      </c>
      <c r="W40" s="133">
        <v>15</v>
      </c>
      <c r="X40" s="133">
        <v>6</v>
      </c>
      <c r="Y40" s="135">
        <v>1</v>
      </c>
      <c r="Z40" s="129"/>
    </row>
    <row r="41" spans="1:27" ht="16.5" customHeight="1">
      <c r="A41" s="130" t="s">
        <v>426</v>
      </c>
      <c r="B41" s="131">
        <v>397</v>
      </c>
      <c r="C41" s="132">
        <f t="shared" si="0"/>
        <v>882</v>
      </c>
      <c r="D41" s="133">
        <v>14</v>
      </c>
      <c r="E41" s="133">
        <v>14</v>
      </c>
      <c r="F41" s="133">
        <v>35</v>
      </c>
      <c r="G41" s="133">
        <v>56</v>
      </c>
      <c r="H41" s="133">
        <v>63</v>
      </c>
      <c r="I41" s="133">
        <v>46</v>
      </c>
      <c r="J41" s="133">
        <v>36</v>
      </c>
      <c r="K41" s="133">
        <v>38</v>
      </c>
      <c r="L41" s="133">
        <v>56</v>
      </c>
      <c r="M41" s="135">
        <v>80</v>
      </c>
      <c r="N41" s="130" t="s">
        <v>426</v>
      </c>
      <c r="O41" s="134">
        <v>84</v>
      </c>
      <c r="P41" s="133">
        <v>65</v>
      </c>
      <c r="Q41" s="133">
        <v>51</v>
      </c>
      <c r="R41" s="133">
        <v>54</v>
      </c>
      <c r="S41" s="133">
        <v>76</v>
      </c>
      <c r="T41" s="133">
        <v>51</v>
      </c>
      <c r="U41" s="133">
        <v>39</v>
      </c>
      <c r="V41" s="133">
        <v>16</v>
      </c>
      <c r="W41" s="133">
        <v>8</v>
      </c>
      <c r="X41" s="133">
        <v>0</v>
      </c>
      <c r="Y41" s="135">
        <v>0</v>
      </c>
      <c r="Z41" s="129"/>
    </row>
    <row r="42" spans="1:27" ht="16.5" customHeight="1">
      <c r="A42" s="130" t="s">
        <v>427</v>
      </c>
      <c r="B42" s="131">
        <v>371</v>
      </c>
      <c r="C42" s="132">
        <f t="shared" si="0"/>
        <v>809</v>
      </c>
      <c r="D42" s="133">
        <v>26</v>
      </c>
      <c r="E42" s="133">
        <v>32</v>
      </c>
      <c r="F42" s="133">
        <v>35</v>
      </c>
      <c r="G42" s="133">
        <v>38</v>
      </c>
      <c r="H42" s="133">
        <v>37</v>
      </c>
      <c r="I42" s="133">
        <v>40</v>
      </c>
      <c r="J42" s="133">
        <v>26</v>
      </c>
      <c r="K42" s="133">
        <v>52</v>
      </c>
      <c r="L42" s="133">
        <v>49</v>
      </c>
      <c r="M42" s="135">
        <v>58</v>
      </c>
      <c r="N42" s="130" t="s">
        <v>427</v>
      </c>
      <c r="O42" s="134">
        <v>64</v>
      </c>
      <c r="P42" s="133">
        <v>42</v>
      </c>
      <c r="Q42" s="133">
        <v>54</v>
      </c>
      <c r="R42" s="133">
        <v>46</v>
      </c>
      <c r="S42" s="133">
        <v>60</v>
      </c>
      <c r="T42" s="133">
        <v>53</v>
      </c>
      <c r="U42" s="133">
        <v>47</v>
      </c>
      <c r="V42" s="133">
        <v>36</v>
      </c>
      <c r="W42" s="133">
        <v>13</v>
      </c>
      <c r="X42" s="133">
        <v>1</v>
      </c>
      <c r="Y42" s="135">
        <v>0</v>
      </c>
      <c r="Z42" s="129"/>
      <c r="AA42" s="129"/>
    </row>
    <row r="43" spans="1:27" ht="16.5" customHeight="1">
      <c r="A43" s="130" t="s">
        <v>428</v>
      </c>
      <c r="B43" s="131">
        <v>722</v>
      </c>
      <c r="C43" s="132">
        <f t="shared" si="0"/>
        <v>1394</v>
      </c>
      <c r="D43" s="133">
        <v>66</v>
      </c>
      <c r="E43" s="133">
        <v>42</v>
      </c>
      <c r="F43" s="133">
        <v>44</v>
      </c>
      <c r="G43" s="133">
        <v>60</v>
      </c>
      <c r="H43" s="133">
        <v>77</v>
      </c>
      <c r="I43" s="133">
        <v>102</v>
      </c>
      <c r="J43" s="133">
        <v>93</v>
      </c>
      <c r="K43" s="133">
        <v>82</v>
      </c>
      <c r="L43" s="133">
        <v>87</v>
      </c>
      <c r="M43" s="135">
        <v>97</v>
      </c>
      <c r="N43" s="130" t="s">
        <v>428</v>
      </c>
      <c r="O43" s="134">
        <v>93</v>
      </c>
      <c r="P43" s="133">
        <v>96</v>
      </c>
      <c r="Q43" s="133">
        <v>64</v>
      </c>
      <c r="R43" s="133">
        <v>70</v>
      </c>
      <c r="S43" s="133">
        <v>73</v>
      </c>
      <c r="T43" s="133">
        <v>85</v>
      </c>
      <c r="U43" s="133">
        <v>75</v>
      </c>
      <c r="V43" s="133">
        <v>60</v>
      </c>
      <c r="W43" s="133">
        <v>19</v>
      </c>
      <c r="X43" s="133">
        <v>8</v>
      </c>
      <c r="Y43" s="135">
        <v>1</v>
      </c>
      <c r="Z43" s="129"/>
    </row>
    <row r="44" spans="1:27" ht="16.5" customHeight="1">
      <c r="A44" s="130" t="s">
        <v>429</v>
      </c>
      <c r="B44" s="131">
        <v>231</v>
      </c>
      <c r="C44" s="132">
        <f t="shared" si="0"/>
        <v>559</v>
      </c>
      <c r="D44" s="133">
        <v>12</v>
      </c>
      <c r="E44" s="133">
        <v>17</v>
      </c>
      <c r="F44" s="133">
        <v>29</v>
      </c>
      <c r="G44" s="133">
        <v>42</v>
      </c>
      <c r="H44" s="133">
        <v>30</v>
      </c>
      <c r="I44" s="133">
        <v>23</v>
      </c>
      <c r="J44" s="133">
        <v>21</v>
      </c>
      <c r="K44" s="133">
        <v>22</v>
      </c>
      <c r="L44" s="133">
        <v>32</v>
      </c>
      <c r="M44" s="135">
        <v>56</v>
      </c>
      <c r="N44" s="130" t="s">
        <v>429</v>
      </c>
      <c r="O44" s="134">
        <v>37</v>
      </c>
      <c r="P44" s="133">
        <v>39</v>
      </c>
      <c r="Q44" s="133">
        <v>38</v>
      </c>
      <c r="R44" s="133">
        <v>41</v>
      </c>
      <c r="S44" s="133">
        <v>46</v>
      </c>
      <c r="T44" s="133">
        <v>33</v>
      </c>
      <c r="U44" s="133">
        <v>18</v>
      </c>
      <c r="V44" s="133">
        <v>17</v>
      </c>
      <c r="W44" s="133">
        <v>5</v>
      </c>
      <c r="X44" s="133">
        <v>1</v>
      </c>
      <c r="Y44" s="135">
        <v>0</v>
      </c>
      <c r="Z44" s="129"/>
    </row>
    <row r="45" spans="1:27" ht="16.5" customHeight="1">
      <c r="A45" s="130" t="s">
        <v>430</v>
      </c>
      <c r="B45" s="131">
        <v>521</v>
      </c>
      <c r="C45" s="132">
        <f t="shared" si="0"/>
        <v>1020</v>
      </c>
      <c r="D45" s="133">
        <v>37</v>
      </c>
      <c r="E45" s="133">
        <v>42</v>
      </c>
      <c r="F45" s="133">
        <v>35</v>
      </c>
      <c r="G45" s="133">
        <v>34</v>
      </c>
      <c r="H45" s="133">
        <v>37</v>
      </c>
      <c r="I45" s="133">
        <v>52</v>
      </c>
      <c r="J45" s="133">
        <v>56</v>
      </c>
      <c r="K45" s="133">
        <v>57</v>
      </c>
      <c r="L45" s="133">
        <v>54</v>
      </c>
      <c r="M45" s="135">
        <v>70</v>
      </c>
      <c r="N45" s="130" t="s">
        <v>430</v>
      </c>
      <c r="O45" s="134">
        <v>54</v>
      </c>
      <c r="P45" s="133">
        <v>70</v>
      </c>
      <c r="Q45" s="133">
        <v>54</v>
      </c>
      <c r="R45" s="133">
        <v>66</v>
      </c>
      <c r="S45" s="133">
        <v>107</v>
      </c>
      <c r="T45" s="133">
        <v>76</v>
      </c>
      <c r="U45" s="133">
        <v>63</v>
      </c>
      <c r="V45" s="133">
        <v>33</v>
      </c>
      <c r="W45" s="133">
        <v>18</v>
      </c>
      <c r="X45" s="133">
        <v>5</v>
      </c>
      <c r="Y45" s="135">
        <v>0</v>
      </c>
      <c r="Z45" s="129"/>
    </row>
    <row r="46" spans="1:27" ht="16.5" customHeight="1">
      <c r="A46" s="130" t="s">
        <v>431</v>
      </c>
      <c r="B46" s="131">
        <v>1</v>
      </c>
      <c r="C46" s="132">
        <f t="shared" si="0"/>
        <v>2</v>
      </c>
      <c r="D46" s="133">
        <v>0</v>
      </c>
      <c r="E46" s="133">
        <v>0</v>
      </c>
      <c r="F46" s="133">
        <v>0</v>
      </c>
      <c r="G46" s="133">
        <v>0</v>
      </c>
      <c r="H46" s="133">
        <v>0</v>
      </c>
      <c r="I46" s="133">
        <v>0</v>
      </c>
      <c r="J46" s="133">
        <v>0</v>
      </c>
      <c r="K46" s="133">
        <v>0</v>
      </c>
      <c r="L46" s="133">
        <v>0</v>
      </c>
      <c r="M46" s="135">
        <v>0</v>
      </c>
      <c r="N46" s="130" t="s">
        <v>431</v>
      </c>
      <c r="O46" s="134">
        <v>0</v>
      </c>
      <c r="P46" s="133">
        <v>0</v>
      </c>
      <c r="Q46" s="133">
        <v>1</v>
      </c>
      <c r="R46" s="133">
        <v>1</v>
      </c>
      <c r="S46" s="133">
        <v>0</v>
      </c>
      <c r="T46" s="133">
        <v>0</v>
      </c>
      <c r="U46" s="133">
        <v>0</v>
      </c>
      <c r="V46" s="133">
        <v>0</v>
      </c>
      <c r="W46" s="133">
        <v>0</v>
      </c>
      <c r="X46" s="133">
        <v>0</v>
      </c>
      <c r="Y46" s="135">
        <v>0</v>
      </c>
      <c r="Z46" s="129"/>
    </row>
    <row r="47" spans="1:27" ht="16.5" customHeight="1">
      <c r="A47" s="130" t="s">
        <v>432</v>
      </c>
      <c r="B47" s="131">
        <v>204</v>
      </c>
      <c r="C47" s="132">
        <f t="shared" si="0"/>
        <v>412</v>
      </c>
      <c r="D47" s="133">
        <v>8</v>
      </c>
      <c r="E47" s="133">
        <v>6</v>
      </c>
      <c r="F47" s="133">
        <v>10</v>
      </c>
      <c r="G47" s="133">
        <v>14</v>
      </c>
      <c r="H47" s="133">
        <v>13</v>
      </c>
      <c r="I47" s="133">
        <v>10</v>
      </c>
      <c r="J47" s="133">
        <v>15</v>
      </c>
      <c r="K47" s="133">
        <v>23</v>
      </c>
      <c r="L47" s="133">
        <v>21</v>
      </c>
      <c r="M47" s="135">
        <v>24</v>
      </c>
      <c r="N47" s="130" t="s">
        <v>432</v>
      </c>
      <c r="O47" s="134">
        <v>21</v>
      </c>
      <c r="P47" s="133">
        <v>23</v>
      </c>
      <c r="Q47" s="133">
        <v>34</v>
      </c>
      <c r="R47" s="133">
        <v>39</v>
      </c>
      <c r="S47" s="133">
        <v>79</v>
      </c>
      <c r="T47" s="133">
        <v>35</v>
      </c>
      <c r="U47" s="133">
        <v>18</v>
      </c>
      <c r="V47" s="133">
        <v>15</v>
      </c>
      <c r="W47" s="133">
        <v>4</v>
      </c>
      <c r="X47" s="133">
        <v>0</v>
      </c>
      <c r="Y47" s="135">
        <v>0</v>
      </c>
      <c r="Z47" s="129"/>
    </row>
    <row r="48" spans="1:27" ht="16.5" customHeight="1">
      <c r="A48" s="130" t="s">
        <v>433</v>
      </c>
      <c r="B48" s="131">
        <v>151</v>
      </c>
      <c r="C48" s="132">
        <f t="shared" si="0"/>
        <v>409</v>
      </c>
      <c r="D48" s="133">
        <v>31</v>
      </c>
      <c r="E48" s="133">
        <v>28</v>
      </c>
      <c r="F48" s="133">
        <v>43</v>
      </c>
      <c r="G48" s="133">
        <v>21</v>
      </c>
      <c r="H48" s="133">
        <v>18</v>
      </c>
      <c r="I48" s="133">
        <v>18</v>
      </c>
      <c r="J48" s="133">
        <v>21</v>
      </c>
      <c r="K48" s="133">
        <v>30</v>
      </c>
      <c r="L48" s="133">
        <v>45</v>
      </c>
      <c r="M48" s="135">
        <v>41</v>
      </c>
      <c r="N48" s="130" t="s">
        <v>433</v>
      </c>
      <c r="O48" s="134">
        <v>31</v>
      </c>
      <c r="P48" s="133">
        <v>33</v>
      </c>
      <c r="Q48" s="133">
        <v>7</v>
      </c>
      <c r="R48" s="133">
        <v>14</v>
      </c>
      <c r="S48" s="133">
        <v>17</v>
      </c>
      <c r="T48" s="133">
        <v>4</v>
      </c>
      <c r="U48" s="133">
        <v>4</v>
      </c>
      <c r="V48" s="133">
        <v>2</v>
      </c>
      <c r="W48" s="133">
        <v>1</v>
      </c>
      <c r="X48" s="133">
        <v>0</v>
      </c>
      <c r="Y48" s="135">
        <v>0</v>
      </c>
      <c r="Z48" s="129"/>
    </row>
    <row r="49" spans="1:26" ht="16.5" customHeight="1" thickBot="1">
      <c r="A49" s="136" t="s">
        <v>434</v>
      </c>
      <c r="B49" s="137">
        <v>1192</v>
      </c>
      <c r="C49" s="138">
        <f t="shared" si="0"/>
        <v>1612</v>
      </c>
      <c r="D49" s="139">
        <v>19</v>
      </c>
      <c r="E49" s="139">
        <v>10</v>
      </c>
      <c r="F49" s="139">
        <v>18</v>
      </c>
      <c r="G49" s="139">
        <v>27</v>
      </c>
      <c r="H49" s="139">
        <v>43</v>
      </c>
      <c r="I49" s="139">
        <v>76</v>
      </c>
      <c r="J49" s="139">
        <v>57</v>
      </c>
      <c r="K49" s="139">
        <v>54</v>
      </c>
      <c r="L49" s="139">
        <v>75</v>
      </c>
      <c r="M49" s="141">
        <v>101</v>
      </c>
      <c r="N49" s="136" t="s">
        <v>434</v>
      </c>
      <c r="O49" s="140">
        <v>140</v>
      </c>
      <c r="P49" s="139">
        <v>137</v>
      </c>
      <c r="Q49" s="139">
        <v>106</v>
      </c>
      <c r="R49" s="139">
        <v>149</v>
      </c>
      <c r="S49" s="139">
        <v>228</v>
      </c>
      <c r="T49" s="139">
        <v>128</v>
      </c>
      <c r="U49" s="139">
        <v>125</v>
      </c>
      <c r="V49" s="139">
        <v>97</v>
      </c>
      <c r="W49" s="139">
        <v>17</v>
      </c>
      <c r="X49" s="139">
        <v>5</v>
      </c>
      <c r="Y49" s="141">
        <v>0</v>
      </c>
      <c r="Z49" s="129"/>
    </row>
    <row r="50" spans="1:26" ht="16.5" customHeight="1" thickBot="1">
      <c r="A50" s="334" t="str">
        <f>N1</f>
        <v>５．町丁別・５歳階級別人口（つづき）</v>
      </c>
      <c r="B50" s="880"/>
      <c r="C50" s="880"/>
      <c r="D50" s="880"/>
      <c r="E50" s="880"/>
      <c r="F50" s="880"/>
      <c r="G50" s="880"/>
      <c r="H50" s="1105" t="str">
        <f>H1</f>
        <v>令和３年１０月１日現在</v>
      </c>
      <c r="I50" s="1105"/>
      <c r="J50" s="1105"/>
      <c r="K50" s="1105"/>
      <c r="L50" s="1105"/>
      <c r="M50" s="1105"/>
      <c r="N50" s="41" t="str">
        <f>N1</f>
        <v>５．町丁別・５歳階級別人口（つづき）</v>
      </c>
      <c r="O50" s="41"/>
      <c r="P50" s="41"/>
      <c r="Q50" s="41"/>
      <c r="R50" s="41"/>
      <c r="S50" s="41"/>
      <c r="T50" s="1105" t="str">
        <f>H1</f>
        <v>令和３年１０月１日現在</v>
      </c>
      <c r="U50" s="1105"/>
      <c r="V50" s="1105"/>
      <c r="W50" s="1105"/>
      <c r="X50" s="1105"/>
      <c r="Y50" s="1105"/>
      <c r="Z50" s="129"/>
    </row>
    <row r="51" spans="1:26" ht="16.5" customHeight="1">
      <c r="A51" s="142" t="s">
        <v>367</v>
      </c>
      <c r="B51" s="38" t="s">
        <v>340</v>
      </c>
      <c r="C51" s="38" t="s">
        <v>341</v>
      </c>
      <c r="D51" s="38" t="s">
        <v>435</v>
      </c>
      <c r="E51" s="38" t="s">
        <v>436</v>
      </c>
      <c r="F51" s="38" t="s">
        <v>437</v>
      </c>
      <c r="G51" s="38" t="s">
        <v>438</v>
      </c>
      <c r="H51" s="38" t="s">
        <v>439</v>
      </c>
      <c r="I51" s="38" t="s">
        <v>440</v>
      </c>
      <c r="J51" s="38" t="s">
        <v>441</v>
      </c>
      <c r="K51" s="38" t="s">
        <v>442</v>
      </c>
      <c r="L51" s="38" t="s">
        <v>443</v>
      </c>
      <c r="M51" s="528" t="s">
        <v>444</v>
      </c>
      <c r="N51" s="142" t="s">
        <v>367</v>
      </c>
      <c r="O51" s="38" t="s">
        <v>445</v>
      </c>
      <c r="P51" s="38" t="s">
        <v>446</v>
      </c>
      <c r="Q51" s="38" t="s">
        <v>447</v>
      </c>
      <c r="R51" s="38" t="s">
        <v>448</v>
      </c>
      <c r="S51" s="38" t="s">
        <v>449</v>
      </c>
      <c r="T51" s="38" t="s">
        <v>450</v>
      </c>
      <c r="U51" s="38" t="s">
        <v>451</v>
      </c>
      <c r="V51" s="38" t="s">
        <v>452</v>
      </c>
      <c r="W51" s="122" t="s">
        <v>453</v>
      </c>
      <c r="X51" s="122" t="s">
        <v>454</v>
      </c>
      <c r="Y51" s="122" t="s">
        <v>365</v>
      </c>
      <c r="Z51" s="129"/>
    </row>
    <row r="52" spans="1:26" ht="16.5" customHeight="1">
      <c r="A52" s="123" t="s">
        <v>455</v>
      </c>
      <c r="B52" s="124">
        <v>1</v>
      </c>
      <c r="C52" s="125">
        <f t="shared" ref="C52:C95" si="1">SUM(D52:M52)+SUM(O52:Y52)</f>
        <v>1</v>
      </c>
      <c r="D52" s="126">
        <v>0</v>
      </c>
      <c r="E52" s="126">
        <v>0</v>
      </c>
      <c r="F52" s="126">
        <v>0</v>
      </c>
      <c r="G52" s="126">
        <v>0</v>
      </c>
      <c r="H52" s="126">
        <v>0</v>
      </c>
      <c r="I52" s="126">
        <v>0</v>
      </c>
      <c r="J52" s="126">
        <v>0</v>
      </c>
      <c r="K52" s="126">
        <v>1</v>
      </c>
      <c r="L52" s="126">
        <v>0</v>
      </c>
      <c r="M52" s="128">
        <v>0</v>
      </c>
      <c r="N52" s="123" t="s">
        <v>455</v>
      </c>
      <c r="O52" s="127">
        <v>0</v>
      </c>
      <c r="P52" s="126">
        <v>0</v>
      </c>
      <c r="Q52" s="126">
        <v>0</v>
      </c>
      <c r="R52" s="126">
        <v>0</v>
      </c>
      <c r="S52" s="126">
        <v>0</v>
      </c>
      <c r="T52" s="126">
        <v>0</v>
      </c>
      <c r="U52" s="126">
        <v>0</v>
      </c>
      <c r="V52" s="126">
        <v>0</v>
      </c>
      <c r="W52" s="126">
        <v>0</v>
      </c>
      <c r="X52" s="126">
        <v>0</v>
      </c>
      <c r="Y52" s="128">
        <v>0</v>
      </c>
      <c r="Z52" s="129"/>
    </row>
    <row r="53" spans="1:26" ht="16.5" customHeight="1">
      <c r="A53" s="130" t="s">
        <v>456</v>
      </c>
      <c r="B53" s="131">
        <v>1</v>
      </c>
      <c r="C53" s="132">
        <f t="shared" si="1"/>
        <v>1</v>
      </c>
      <c r="D53" s="133">
        <v>0</v>
      </c>
      <c r="E53" s="133">
        <v>0</v>
      </c>
      <c r="F53" s="133">
        <v>0</v>
      </c>
      <c r="G53" s="133">
        <v>0</v>
      </c>
      <c r="H53" s="133">
        <v>0</v>
      </c>
      <c r="I53" s="133">
        <v>0</v>
      </c>
      <c r="J53" s="133">
        <v>0</v>
      </c>
      <c r="K53" s="133">
        <v>0</v>
      </c>
      <c r="L53" s="133">
        <v>0</v>
      </c>
      <c r="M53" s="135">
        <v>0</v>
      </c>
      <c r="N53" s="130" t="s">
        <v>456</v>
      </c>
      <c r="O53" s="134">
        <v>1</v>
      </c>
      <c r="P53" s="133">
        <v>0</v>
      </c>
      <c r="Q53" s="133">
        <v>0</v>
      </c>
      <c r="R53" s="133">
        <v>0</v>
      </c>
      <c r="S53" s="133">
        <v>0</v>
      </c>
      <c r="T53" s="133">
        <v>0</v>
      </c>
      <c r="U53" s="133">
        <v>0</v>
      </c>
      <c r="V53" s="133">
        <v>0</v>
      </c>
      <c r="W53" s="133">
        <v>0</v>
      </c>
      <c r="X53" s="133">
        <v>0</v>
      </c>
      <c r="Y53" s="135">
        <v>0</v>
      </c>
      <c r="Z53" s="129"/>
    </row>
    <row r="54" spans="1:26" ht="16.5" customHeight="1">
      <c r="A54" s="130" t="s">
        <v>457</v>
      </c>
      <c r="B54" s="131">
        <v>0</v>
      </c>
      <c r="C54" s="132">
        <f t="shared" si="1"/>
        <v>0</v>
      </c>
      <c r="D54" s="133">
        <v>0</v>
      </c>
      <c r="E54" s="133">
        <v>0</v>
      </c>
      <c r="F54" s="133">
        <v>0</v>
      </c>
      <c r="G54" s="133">
        <v>0</v>
      </c>
      <c r="H54" s="133">
        <v>0</v>
      </c>
      <c r="I54" s="133">
        <v>0</v>
      </c>
      <c r="J54" s="133">
        <v>0</v>
      </c>
      <c r="K54" s="133">
        <v>0</v>
      </c>
      <c r="L54" s="133">
        <v>0</v>
      </c>
      <c r="M54" s="135">
        <v>0</v>
      </c>
      <c r="N54" s="130" t="s">
        <v>457</v>
      </c>
      <c r="O54" s="134">
        <v>0</v>
      </c>
      <c r="P54" s="133">
        <v>0</v>
      </c>
      <c r="Q54" s="133">
        <v>0</v>
      </c>
      <c r="R54" s="133">
        <v>0</v>
      </c>
      <c r="S54" s="133">
        <v>0</v>
      </c>
      <c r="T54" s="133">
        <v>0</v>
      </c>
      <c r="U54" s="133">
        <v>0</v>
      </c>
      <c r="V54" s="133">
        <v>0</v>
      </c>
      <c r="W54" s="133">
        <v>0</v>
      </c>
      <c r="X54" s="133">
        <v>0</v>
      </c>
      <c r="Y54" s="135">
        <v>0</v>
      </c>
      <c r="Z54" s="129"/>
    </row>
    <row r="55" spans="1:26" ht="16.5" customHeight="1">
      <c r="A55" s="130" t="s">
        <v>458</v>
      </c>
      <c r="B55" s="131">
        <v>0</v>
      </c>
      <c r="C55" s="132">
        <f t="shared" si="1"/>
        <v>0</v>
      </c>
      <c r="D55" s="133">
        <v>0</v>
      </c>
      <c r="E55" s="133">
        <v>0</v>
      </c>
      <c r="F55" s="133">
        <v>0</v>
      </c>
      <c r="G55" s="133">
        <v>0</v>
      </c>
      <c r="H55" s="133">
        <v>0</v>
      </c>
      <c r="I55" s="133">
        <v>0</v>
      </c>
      <c r="J55" s="133">
        <v>0</v>
      </c>
      <c r="K55" s="133">
        <v>0</v>
      </c>
      <c r="L55" s="133">
        <v>0</v>
      </c>
      <c r="M55" s="135">
        <v>0</v>
      </c>
      <c r="N55" s="130" t="s">
        <v>458</v>
      </c>
      <c r="O55" s="134">
        <v>0</v>
      </c>
      <c r="P55" s="133">
        <v>0</v>
      </c>
      <c r="Q55" s="133">
        <v>0</v>
      </c>
      <c r="R55" s="133">
        <v>0</v>
      </c>
      <c r="S55" s="133">
        <v>0</v>
      </c>
      <c r="T55" s="133">
        <v>0</v>
      </c>
      <c r="U55" s="133">
        <v>0</v>
      </c>
      <c r="V55" s="133">
        <v>0</v>
      </c>
      <c r="W55" s="133">
        <v>0</v>
      </c>
      <c r="X55" s="133">
        <v>0</v>
      </c>
      <c r="Y55" s="135">
        <v>0</v>
      </c>
      <c r="Z55" s="129"/>
    </row>
    <row r="56" spans="1:26" ht="16.5" customHeight="1">
      <c r="A56" s="130" t="s">
        <v>459</v>
      </c>
      <c r="B56" s="131">
        <v>0</v>
      </c>
      <c r="C56" s="132">
        <f t="shared" si="1"/>
        <v>0</v>
      </c>
      <c r="D56" s="133">
        <v>0</v>
      </c>
      <c r="E56" s="133">
        <v>0</v>
      </c>
      <c r="F56" s="133">
        <v>0</v>
      </c>
      <c r="G56" s="133">
        <v>0</v>
      </c>
      <c r="H56" s="133">
        <v>0</v>
      </c>
      <c r="I56" s="133">
        <v>0</v>
      </c>
      <c r="J56" s="133">
        <v>0</v>
      </c>
      <c r="K56" s="133">
        <v>0</v>
      </c>
      <c r="L56" s="133">
        <v>0</v>
      </c>
      <c r="M56" s="135">
        <v>0</v>
      </c>
      <c r="N56" s="130" t="s">
        <v>459</v>
      </c>
      <c r="O56" s="134">
        <v>0</v>
      </c>
      <c r="P56" s="133">
        <v>0</v>
      </c>
      <c r="Q56" s="133">
        <v>0</v>
      </c>
      <c r="R56" s="133">
        <v>0</v>
      </c>
      <c r="S56" s="133">
        <v>0</v>
      </c>
      <c r="T56" s="133">
        <v>0</v>
      </c>
      <c r="U56" s="133">
        <v>0</v>
      </c>
      <c r="V56" s="133">
        <v>0</v>
      </c>
      <c r="W56" s="133">
        <v>0</v>
      </c>
      <c r="X56" s="133">
        <v>0</v>
      </c>
      <c r="Y56" s="135">
        <v>0</v>
      </c>
      <c r="Z56" s="129"/>
    </row>
    <row r="57" spans="1:26" ht="16.5" customHeight="1">
      <c r="A57" s="130" t="s">
        <v>460</v>
      </c>
      <c r="B57" s="131">
        <v>303</v>
      </c>
      <c r="C57" s="132">
        <f t="shared" si="1"/>
        <v>717</v>
      </c>
      <c r="D57" s="133">
        <v>60</v>
      </c>
      <c r="E57" s="133">
        <v>47</v>
      </c>
      <c r="F57" s="133">
        <v>23</v>
      </c>
      <c r="G57" s="133">
        <v>39</v>
      </c>
      <c r="H57" s="133">
        <v>30</v>
      </c>
      <c r="I57" s="133">
        <v>71</v>
      </c>
      <c r="J57" s="133">
        <v>60</v>
      </c>
      <c r="K57" s="133">
        <v>39</v>
      </c>
      <c r="L57" s="133">
        <v>35</v>
      </c>
      <c r="M57" s="135">
        <v>58</v>
      </c>
      <c r="N57" s="130" t="s">
        <v>460</v>
      </c>
      <c r="O57" s="134">
        <v>35</v>
      </c>
      <c r="P57" s="133">
        <v>43</v>
      </c>
      <c r="Q57" s="133">
        <v>31</v>
      </c>
      <c r="R57" s="133">
        <v>34</v>
      </c>
      <c r="S57" s="133">
        <v>44</v>
      </c>
      <c r="T57" s="133">
        <v>37</v>
      </c>
      <c r="U57" s="133">
        <v>17</v>
      </c>
      <c r="V57" s="133">
        <v>5</v>
      </c>
      <c r="W57" s="133">
        <v>6</v>
      </c>
      <c r="X57" s="133">
        <v>2</v>
      </c>
      <c r="Y57" s="135">
        <v>1</v>
      </c>
      <c r="Z57" s="129"/>
    </row>
    <row r="58" spans="1:26" ht="16.5" customHeight="1">
      <c r="A58" s="130" t="s">
        <v>461</v>
      </c>
      <c r="B58" s="131">
        <v>633</v>
      </c>
      <c r="C58" s="132">
        <f t="shared" si="1"/>
        <v>1334</v>
      </c>
      <c r="D58" s="133">
        <v>44</v>
      </c>
      <c r="E58" s="133">
        <v>57</v>
      </c>
      <c r="F58" s="133">
        <v>59</v>
      </c>
      <c r="G58" s="133">
        <v>74</v>
      </c>
      <c r="H58" s="133">
        <v>92</v>
      </c>
      <c r="I58" s="133">
        <v>87</v>
      </c>
      <c r="J58" s="133">
        <v>75</v>
      </c>
      <c r="K58" s="133">
        <v>80</v>
      </c>
      <c r="L58" s="133">
        <v>85</v>
      </c>
      <c r="M58" s="135">
        <v>116</v>
      </c>
      <c r="N58" s="130" t="s">
        <v>461</v>
      </c>
      <c r="O58" s="134">
        <v>115</v>
      </c>
      <c r="P58" s="133">
        <v>78</v>
      </c>
      <c r="Q58" s="133">
        <v>58</v>
      </c>
      <c r="R58" s="133">
        <v>73</v>
      </c>
      <c r="S58" s="133">
        <v>92</v>
      </c>
      <c r="T58" s="133">
        <v>57</v>
      </c>
      <c r="U58" s="133">
        <v>49</v>
      </c>
      <c r="V58" s="133">
        <v>22</v>
      </c>
      <c r="W58" s="133">
        <v>14</v>
      </c>
      <c r="X58" s="133">
        <v>7</v>
      </c>
      <c r="Y58" s="135">
        <v>0</v>
      </c>
      <c r="Z58" s="129"/>
    </row>
    <row r="59" spans="1:26" ht="16.5" customHeight="1">
      <c r="A59" s="130" t="s">
        <v>462</v>
      </c>
      <c r="B59" s="131">
        <v>684</v>
      </c>
      <c r="C59" s="132">
        <f t="shared" si="1"/>
        <v>1107</v>
      </c>
      <c r="D59" s="133">
        <v>27</v>
      </c>
      <c r="E59" s="133">
        <v>17</v>
      </c>
      <c r="F59" s="133">
        <v>23</v>
      </c>
      <c r="G59" s="133">
        <v>39</v>
      </c>
      <c r="H59" s="133">
        <v>40</v>
      </c>
      <c r="I59" s="133">
        <v>36</v>
      </c>
      <c r="J59" s="133">
        <v>27</v>
      </c>
      <c r="K59" s="133">
        <v>37</v>
      </c>
      <c r="L59" s="133">
        <v>32</v>
      </c>
      <c r="M59" s="135">
        <v>80</v>
      </c>
      <c r="N59" s="130" t="s">
        <v>462</v>
      </c>
      <c r="O59" s="134">
        <v>74</v>
      </c>
      <c r="P59" s="133">
        <v>44</v>
      </c>
      <c r="Q59" s="133">
        <v>57</v>
      </c>
      <c r="R59" s="133">
        <v>107</v>
      </c>
      <c r="S59" s="133">
        <v>184</v>
      </c>
      <c r="T59" s="133">
        <v>134</v>
      </c>
      <c r="U59" s="133">
        <v>96</v>
      </c>
      <c r="V59" s="133">
        <v>41</v>
      </c>
      <c r="W59" s="133">
        <v>10</v>
      </c>
      <c r="X59" s="133">
        <v>1</v>
      </c>
      <c r="Y59" s="135">
        <v>1</v>
      </c>
      <c r="Z59" s="129"/>
    </row>
    <row r="60" spans="1:26" ht="16.5" customHeight="1">
      <c r="A60" s="130" t="s">
        <v>463</v>
      </c>
      <c r="B60" s="131">
        <v>25</v>
      </c>
      <c r="C60" s="132">
        <f t="shared" si="1"/>
        <v>66</v>
      </c>
      <c r="D60" s="133">
        <v>4</v>
      </c>
      <c r="E60" s="133">
        <v>4</v>
      </c>
      <c r="F60" s="133">
        <v>3</v>
      </c>
      <c r="G60" s="133">
        <v>3</v>
      </c>
      <c r="H60" s="133">
        <v>6</v>
      </c>
      <c r="I60" s="133">
        <v>5</v>
      </c>
      <c r="J60" s="133">
        <v>4</v>
      </c>
      <c r="K60" s="133">
        <v>3</v>
      </c>
      <c r="L60" s="133">
        <v>2</v>
      </c>
      <c r="M60" s="135">
        <v>6</v>
      </c>
      <c r="N60" s="130" t="s">
        <v>463</v>
      </c>
      <c r="O60" s="134">
        <v>9</v>
      </c>
      <c r="P60" s="133">
        <v>5</v>
      </c>
      <c r="Q60" s="133">
        <v>3</v>
      </c>
      <c r="R60" s="133">
        <v>4</v>
      </c>
      <c r="S60" s="133">
        <v>4</v>
      </c>
      <c r="T60" s="133">
        <v>0</v>
      </c>
      <c r="U60" s="133">
        <v>0</v>
      </c>
      <c r="V60" s="133">
        <v>1</v>
      </c>
      <c r="W60" s="133">
        <v>0</v>
      </c>
      <c r="X60" s="133">
        <v>0</v>
      </c>
      <c r="Y60" s="135">
        <v>0</v>
      </c>
      <c r="Z60" s="129"/>
    </row>
    <row r="61" spans="1:26" ht="16.5" customHeight="1">
      <c r="A61" s="130" t="s">
        <v>464</v>
      </c>
      <c r="B61" s="131">
        <v>817</v>
      </c>
      <c r="C61" s="132">
        <f t="shared" si="1"/>
        <v>1779</v>
      </c>
      <c r="D61" s="133">
        <v>58</v>
      </c>
      <c r="E61" s="133">
        <v>56</v>
      </c>
      <c r="F61" s="133">
        <v>74</v>
      </c>
      <c r="G61" s="133">
        <v>110</v>
      </c>
      <c r="H61" s="133">
        <v>116</v>
      </c>
      <c r="I61" s="133">
        <v>101</v>
      </c>
      <c r="J61" s="133">
        <v>73</v>
      </c>
      <c r="K61" s="133">
        <v>101</v>
      </c>
      <c r="L61" s="133">
        <v>118</v>
      </c>
      <c r="M61" s="135">
        <v>162</v>
      </c>
      <c r="N61" s="130" t="s">
        <v>464</v>
      </c>
      <c r="O61" s="134">
        <v>198</v>
      </c>
      <c r="P61" s="133">
        <v>141</v>
      </c>
      <c r="Q61" s="133">
        <v>113</v>
      </c>
      <c r="R61" s="133">
        <v>96</v>
      </c>
      <c r="S61" s="133">
        <v>90</v>
      </c>
      <c r="T61" s="133">
        <v>78</v>
      </c>
      <c r="U61" s="133">
        <v>50</v>
      </c>
      <c r="V61" s="133">
        <v>27</v>
      </c>
      <c r="W61" s="133">
        <v>13</v>
      </c>
      <c r="X61" s="133">
        <v>4</v>
      </c>
      <c r="Y61" s="135">
        <v>0</v>
      </c>
      <c r="Z61" s="129"/>
    </row>
    <row r="62" spans="1:26" ht="16.5" customHeight="1">
      <c r="A62" s="130" t="s">
        <v>465</v>
      </c>
      <c r="B62" s="131">
        <v>285</v>
      </c>
      <c r="C62" s="132">
        <f t="shared" si="1"/>
        <v>693</v>
      </c>
      <c r="D62" s="133">
        <v>15</v>
      </c>
      <c r="E62" s="133">
        <v>19</v>
      </c>
      <c r="F62" s="133">
        <v>31</v>
      </c>
      <c r="G62" s="133">
        <v>29</v>
      </c>
      <c r="H62" s="133">
        <v>70</v>
      </c>
      <c r="I62" s="133">
        <v>37</v>
      </c>
      <c r="J62" s="133">
        <v>29</v>
      </c>
      <c r="K62" s="133">
        <v>23</v>
      </c>
      <c r="L62" s="133">
        <v>32</v>
      </c>
      <c r="M62" s="135">
        <v>50</v>
      </c>
      <c r="N62" s="130" t="s">
        <v>465</v>
      </c>
      <c r="O62" s="134">
        <v>71</v>
      </c>
      <c r="P62" s="133">
        <v>66</v>
      </c>
      <c r="Q62" s="133">
        <v>43</v>
      </c>
      <c r="R62" s="133">
        <v>41</v>
      </c>
      <c r="S62" s="133">
        <v>50</v>
      </c>
      <c r="T62" s="133">
        <v>34</v>
      </c>
      <c r="U62" s="133">
        <v>17</v>
      </c>
      <c r="V62" s="133">
        <v>20</v>
      </c>
      <c r="W62" s="133">
        <v>12</v>
      </c>
      <c r="X62" s="133">
        <v>4</v>
      </c>
      <c r="Y62" s="135">
        <v>0</v>
      </c>
      <c r="Z62" s="129"/>
    </row>
    <row r="63" spans="1:26" ht="16.5" customHeight="1">
      <c r="A63" s="130" t="s">
        <v>466</v>
      </c>
      <c r="B63" s="131">
        <v>392</v>
      </c>
      <c r="C63" s="132">
        <f t="shared" si="1"/>
        <v>926</v>
      </c>
      <c r="D63" s="133">
        <v>56</v>
      </c>
      <c r="E63" s="133">
        <v>47</v>
      </c>
      <c r="F63" s="133">
        <v>47</v>
      </c>
      <c r="G63" s="133">
        <v>49</v>
      </c>
      <c r="H63" s="133">
        <v>49</v>
      </c>
      <c r="I63" s="133">
        <v>58</v>
      </c>
      <c r="J63" s="133">
        <v>49</v>
      </c>
      <c r="K63" s="133">
        <v>59</v>
      </c>
      <c r="L63" s="133">
        <v>71</v>
      </c>
      <c r="M63" s="135">
        <v>74</v>
      </c>
      <c r="N63" s="130" t="s">
        <v>466</v>
      </c>
      <c r="O63" s="134">
        <v>70</v>
      </c>
      <c r="P63" s="133">
        <v>56</v>
      </c>
      <c r="Q63" s="133">
        <v>36</v>
      </c>
      <c r="R63" s="133">
        <v>40</v>
      </c>
      <c r="S63" s="133">
        <v>62</v>
      </c>
      <c r="T63" s="133">
        <v>38</v>
      </c>
      <c r="U63" s="133">
        <v>31</v>
      </c>
      <c r="V63" s="133">
        <v>19</v>
      </c>
      <c r="W63" s="133">
        <v>7</v>
      </c>
      <c r="X63" s="133">
        <v>7</v>
      </c>
      <c r="Y63" s="135">
        <v>1</v>
      </c>
      <c r="Z63" s="129"/>
    </row>
    <row r="64" spans="1:26" ht="16.5" customHeight="1">
      <c r="A64" s="130" t="s">
        <v>467</v>
      </c>
      <c r="B64" s="131">
        <v>303</v>
      </c>
      <c r="C64" s="132">
        <f t="shared" si="1"/>
        <v>658</v>
      </c>
      <c r="D64" s="133">
        <v>22</v>
      </c>
      <c r="E64" s="133">
        <v>33</v>
      </c>
      <c r="F64" s="133">
        <v>32</v>
      </c>
      <c r="G64" s="133">
        <v>35</v>
      </c>
      <c r="H64" s="133">
        <v>40</v>
      </c>
      <c r="I64" s="133">
        <v>43</v>
      </c>
      <c r="J64" s="133">
        <v>28</v>
      </c>
      <c r="K64" s="133">
        <v>33</v>
      </c>
      <c r="L64" s="133">
        <v>41</v>
      </c>
      <c r="M64" s="135">
        <v>47</v>
      </c>
      <c r="N64" s="130" t="s">
        <v>467</v>
      </c>
      <c r="O64" s="134">
        <v>80</v>
      </c>
      <c r="P64" s="133">
        <v>42</v>
      </c>
      <c r="Q64" s="133">
        <v>30</v>
      </c>
      <c r="R64" s="133">
        <v>40</v>
      </c>
      <c r="S64" s="133">
        <v>31</v>
      </c>
      <c r="T64" s="133">
        <v>30</v>
      </c>
      <c r="U64" s="133">
        <v>30</v>
      </c>
      <c r="V64" s="133">
        <v>10</v>
      </c>
      <c r="W64" s="133">
        <v>8</v>
      </c>
      <c r="X64" s="133">
        <v>3</v>
      </c>
      <c r="Y64" s="135">
        <v>0</v>
      </c>
      <c r="Z64" s="129"/>
    </row>
    <row r="65" spans="1:26" ht="16.5" customHeight="1">
      <c r="A65" s="130" t="s">
        <v>468</v>
      </c>
      <c r="B65" s="131">
        <v>362</v>
      </c>
      <c r="C65" s="132">
        <f t="shared" si="1"/>
        <v>867</v>
      </c>
      <c r="D65" s="133">
        <v>52</v>
      </c>
      <c r="E65" s="133">
        <v>51</v>
      </c>
      <c r="F65" s="133">
        <v>35</v>
      </c>
      <c r="G65" s="133">
        <v>53</v>
      </c>
      <c r="H65" s="133">
        <v>53</v>
      </c>
      <c r="I65" s="133">
        <v>51</v>
      </c>
      <c r="J65" s="133">
        <v>45</v>
      </c>
      <c r="K65" s="133">
        <v>52</v>
      </c>
      <c r="L65" s="133">
        <v>57</v>
      </c>
      <c r="M65" s="135">
        <v>69</v>
      </c>
      <c r="N65" s="130" t="s">
        <v>468</v>
      </c>
      <c r="O65" s="134">
        <v>66</v>
      </c>
      <c r="P65" s="133">
        <v>54</v>
      </c>
      <c r="Q65" s="133">
        <v>34</v>
      </c>
      <c r="R65" s="133">
        <v>38</v>
      </c>
      <c r="S65" s="133">
        <v>59</v>
      </c>
      <c r="T65" s="133">
        <v>40</v>
      </c>
      <c r="U65" s="133">
        <v>30</v>
      </c>
      <c r="V65" s="133">
        <v>23</v>
      </c>
      <c r="W65" s="133">
        <v>4</v>
      </c>
      <c r="X65" s="133">
        <v>1</v>
      </c>
      <c r="Y65" s="135">
        <v>0</v>
      </c>
      <c r="Z65" s="129"/>
    </row>
    <row r="66" spans="1:26" ht="16.5" customHeight="1">
      <c r="A66" s="130" t="s">
        <v>469</v>
      </c>
      <c r="B66" s="131">
        <v>471</v>
      </c>
      <c r="C66" s="132">
        <f t="shared" si="1"/>
        <v>1070</v>
      </c>
      <c r="D66" s="133">
        <v>65</v>
      </c>
      <c r="E66" s="133">
        <v>67</v>
      </c>
      <c r="F66" s="133">
        <v>48</v>
      </c>
      <c r="G66" s="133">
        <v>46</v>
      </c>
      <c r="H66" s="133">
        <v>53</v>
      </c>
      <c r="I66" s="133">
        <v>45</v>
      </c>
      <c r="J66" s="133">
        <v>59</v>
      </c>
      <c r="K66" s="133">
        <v>94</v>
      </c>
      <c r="L66" s="133">
        <v>62</v>
      </c>
      <c r="M66" s="135">
        <v>84</v>
      </c>
      <c r="N66" s="130" t="s">
        <v>469</v>
      </c>
      <c r="O66" s="134">
        <v>87</v>
      </c>
      <c r="P66" s="133">
        <v>51</v>
      </c>
      <c r="Q66" s="133">
        <v>55</v>
      </c>
      <c r="R66" s="133">
        <v>53</v>
      </c>
      <c r="S66" s="133">
        <v>68</v>
      </c>
      <c r="T66" s="133">
        <v>48</v>
      </c>
      <c r="U66" s="133">
        <v>42</v>
      </c>
      <c r="V66" s="133">
        <v>29</v>
      </c>
      <c r="W66" s="133">
        <v>12</v>
      </c>
      <c r="X66" s="133">
        <v>2</v>
      </c>
      <c r="Y66" s="135">
        <v>0</v>
      </c>
      <c r="Z66" s="129"/>
    </row>
    <row r="67" spans="1:26" ht="16.5" customHeight="1">
      <c r="A67" s="130" t="s">
        <v>470</v>
      </c>
      <c r="B67" s="131">
        <v>74</v>
      </c>
      <c r="C67" s="132">
        <f t="shared" si="1"/>
        <v>157</v>
      </c>
      <c r="D67" s="133">
        <v>2</v>
      </c>
      <c r="E67" s="133">
        <v>4</v>
      </c>
      <c r="F67" s="133">
        <v>7</v>
      </c>
      <c r="G67" s="133">
        <v>11</v>
      </c>
      <c r="H67" s="133">
        <v>7</v>
      </c>
      <c r="I67" s="133">
        <v>3</v>
      </c>
      <c r="J67" s="133">
        <v>3</v>
      </c>
      <c r="K67" s="133">
        <v>3</v>
      </c>
      <c r="L67" s="133">
        <v>10</v>
      </c>
      <c r="M67" s="135">
        <v>9</v>
      </c>
      <c r="N67" s="130" t="s">
        <v>470</v>
      </c>
      <c r="O67" s="134">
        <v>20</v>
      </c>
      <c r="P67" s="133">
        <v>5</v>
      </c>
      <c r="Q67" s="133">
        <v>8</v>
      </c>
      <c r="R67" s="133">
        <v>4</v>
      </c>
      <c r="S67" s="133">
        <v>23</v>
      </c>
      <c r="T67" s="133">
        <v>9</v>
      </c>
      <c r="U67" s="133">
        <v>9</v>
      </c>
      <c r="V67" s="133">
        <v>12</v>
      </c>
      <c r="W67" s="133">
        <v>6</v>
      </c>
      <c r="X67" s="133">
        <v>2</v>
      </c>
      <c r="Y67" s="135">
        <v>0</v>
      </c>
      <c r="Z67" s="129"/>
    </row>
    <row r="68" spans="1:26" s="40" customFormat="1" ht="16.5" customHeight="1">
      <c r="A68" s="130" t="s">
        <v>471</v>
      </c>
      <c r="B68" s="143">
        <v>718</v>
      </c>
      <c r="C68" s="132">
        <f t="shared" si="1"/>
        <v>1403</v>
      </c>
      <c r="D68" s="144">
        <v>61</v>
      </c>
      <c r="E68" s="144">
        <v>52</v>
      </c>
      <c r="F68" s="144">
        <v>56</v>
      </c>
      <c r="G68" s="144">
        <v>62</v>
      </c>
      <c r="H68" s="144">
        <v>72</v>
      </c>
      <c r="I68" s="144">
        <v>81</v>
      </c>
      <c r="J68" s="144">
        <v>87</v>
      </c>
      <c r="K68" s="144">
        <v>73</v>
      </c>
      <c r="L68" s="144">
        <v>68</v>
      </c>
      <c r="M68" s="146">
        <v>120</v>
      </c>
      <c r="N68" s="130" t="s">
        <v>471</v>
      </c>
      <c r="O68" s="145">
        <v>112</v>
      </c>
      <c r="P68" s="144">
        <v>91</v>
      </c>
      <c r="Q68" s="144">
        <v>87</v>
      </c>
      <c r="R68" s="144">
        <v>86</v>
      </c>
      <c r="S68" s="144">
        <v>102</v>
      </c>
      <c r="T68" s="144">
        <v>71</v>
      </c>
      <c r="U68" s="144">
        <v>70</v>
      </c>
      <c r="V68" s="144">
        <v>33</v>
      </c>
      <c r="W68" s="144">
        <v>16</v>
      </c>
      <c r="X68" s="144">
        <v>3</v>
      </c>
      <c r="Y68" s="146">
        <v>0</v>
      </c>
      <c r="Z68" s="129"/>
    </row>
    <row r="69" spans="1:26" ht="16.5" customHeight="1">
      <c r="A69" s="130" t="s">
        <v>472</v>
      </c>
      <c r="B69" s="143">
        <v>536</v>
      </c>
      <c r="C69" s="132">
        <f t="shared" si="1"/>
        <v>1271</v>
      </c>
      <c r="D69" s="144">
        <v>42</v>
      </c>
      <c r="E69" s="144">
        <v>64</v>
      </c>
      <c r="F69" s="144">
        <v>67</v>
      </c>
      <c r="G69" s="144">
        <v>97</v>
      </c>
      <c r="H69" s="144">
        <v>77</v>
      </c>
      <c r="I69" s="144">
        <v>47</v>
      </c>
      <c r="J69" s="144">
        <v>54</v>
      </c>
      <c r="K69" s="144">
        <v>66</v>
      </c>
      <c r="L69" s="144">
        <v>86</v>
      </c>
      <c r="M69" s="146">
        <v>129</v>
      </c>
      <c r="N69" s="130" t="s">
        <v>472</v>
      </c>
      <c r="O69" s="145">
        <v>134</v>
      </c>
      <c r="P69" s="144">
        <v>67</v>
      </c>
      <c r="Q69" s="144">
        <v>46</v>
      </c>
      <c r="R69" s="144">
        <v>65</v>
      </c>
      <c r="S69" s="144">
        <v>83</v>
      </c>
      <c r="T69" s="144">
        <v>62</v>
      </c>
      <c r="U69" s="144">
        <v>52</v>
      </c>
      <c r="V69" s="144">
        <v>19</v>
      </c>
      <c r="W69" s="144">
        <v>10</v>
      </c>
      <c r="X69" s="144">
        <v>4</v>
      </c>
      <c r="Y69" s="146">
        <v>0</v>
      </c>
      <c r="Z69" s="129"/>
    </row>
    <row r="70" spans="1:26" ht="16.5" customHeight="1">
      <c r="A70" s="130" t="s">
        <v>473</v>
      </c>
      <c r="B70" s="143">
        <v>2</v>
      </c>
      <c r="C70" s="132">
        <f t="shared" si="1"/>
        <v>3</v>
      </c>
      <c r="D70" s="144">
        <v>0</v>
      </c>
      <c r="E70" s="144">
        <v>0</v>
      </c>
      <c r="F70" s="144">
        <v>0</v>
      </c>
      <c r="G70" s="144">
        <v>0</v>
      </c>
      <c r="H70" s="144">
        <v>0</v>
      </c>
      <c r="I70" s="144">
        <v>0</v>
      </c>
      <c r="J70" s="144">
        <v>0</v>
      </c>
      <c r="K70" s="144">
        <v>0</v>
      </c>
      <c r="L70" s="144">
        <v>0</v>
      </c>
      <c r="M70" s="146">
        <v>0</v>
      </c>
      <c r="N70" s="130" t="s">
        <v>473</v>
      </c>
      <c r="O70" s="145">
        <v>0</v>
      </c>
      <c r="P70" s="144">
        <v>0</v>
      </c>
      <c r="Q70" s="144">
        <v>0</v>
      </c>
      <c r="R70" s="144">
        <v>0</v>
      </c>
      <c r="S70" s="144">
        <v>1</v>
      </c>
      <c r="T70" s="144">
        <v>1</v>
      </c>
      <c r="U70" s="144">
        <v>1</v>
      </c>
      <c r="V70" s="144">
        <v>0</v>
      </c>
      <c r="W70" s="144">
        <v>0</v>
      </c>
      <c r="X70" s="144">
        <v>0</v>
      </c>
      <c r="Y70" s="146">
        <v>0</v>
      </c>
      <c r="Z70" s="129"/>
    </row>
    <row r="71" spans="1:26" ht="16.5" customHeight="1">
      <c r="A71" s="130" t="s">
        <v>474</v>
      </c>
      <c r="B71" s="143">
        <v>399</v>
      </c>
      <c r="C71" s="132">
        <f t="shared" si="1"/>
        <v>1003</v>
      </c>
      <c r="D71" s="144">
        <v>73</v>
      </c>
      <c r="E71" s="144">
        <v>66</v>
      </c>
      <c r="F71" s="144">
        <v>66</v>
      </c>
      <c r="G71" s="144">
        <v>48</v>
      </c>
      <c r="H71" s="144">
        <v>68</v>
      </c>
      <c r="I71" s="144">
        <v>67</v>
      </c>
      <c r="J71" s="144">
        <v>67</v>
      </c>
      <c r="K71" s="144">
        <v>72</v>
      </c>
      <c r="L71" s="144">
        <v>71</v>
      </c>
      <c r="M71" s="146">
        <v>88</v>
      </c>
      <c r="N71" s="130" t="s">
        <v>474</v>
      </c>
      <c r="O71" s="145">
        <v>52</v>
      </c>
      <c r="P71" s="144">
        <v>63</v>
      </c>
      <c r="Q71" s="144">
        <v>38</v>
      </c>
      <c r="R71" s="144">
        <v>28</v>
      </c>
      <c r="S71" s="144">
        <v>40</v>
      </c>
      <c r="T71" s="144">
        <v>26</v>
      </c>
      <c r="U71" s="144">
        <v>24</v>
      </c>
      <c r="V71" s="144">
        <v>29</v>
      </c>
      <c r="W71" s="144">
        <v>9</v>
      </c>
      <c r="X71" s="144">
        <v>5</v>
      </c>
      <c r="Y71" s="146">
        <v>3</v>
      </c>
      <c r="Z71" s="129"/>
    </row>
    <row r="72" spans="1:26" ht="16.5" customHeight="1">
      <c r="A72" s="130" t="s">
        <v>475</v>
      </c>
      <c r="B72" s="143">
        <v>229</v>
      </c>
      <c r="C72" s="132">
        <f t="shared" si="1"/>
        <v>600</v>
      </c>
      <c r="D72" s="144">
        <v>40</v>
      </c>
      <c r="E72" s="144">
        <v>25</v>
      </c>
      <c r="F72" s="144">
        <v>28</v>
      </c>
      <c r="G72" s="144">
        <v>50</v>
      </c>
      <c r="H72" s="144">
        <v>57</v>
      </c>
      <c r="I72" s="144">
        <v>34</v>
      </c>
      <c r="J72" s="144">
        <v>33</v>
      </c>
      <c r="K72" s="144">
        <v>36</v>
      </c>
      <c r="L72" s="144">
        <v>35</v>
      </c>
      <c r="M72" s="146">
        <v>54</v>
      </c>
      <c r="N72" s="130" t="s">
        <v>475</v>
      </c>
      <c r="O72" s="145">
        <v>69</v>
      </c>
      <c r="P72" s="144">
        <v>26</v>
      </c>
      <c r="Q72" s="144">
        <v>24</v>
      </c>
      <c r="R72" s="144">
        <v>26</v>
      </c>
      <c r="S72" s="144">
        <v>21</v>
      </c>
      <c r="T72" s="144">
        <v>19</v>
      </c>
      <c r="U72" s="144">
        <v>11</v>
      </c>
      <c r="V72" s="144">
        <v>7</v>
      </c>
      <c r="W72" s="144">
        <v>5</v>
      </c>
      <c r="X72" s="144">
        <v>0</v>
      </c>
      <c r="Y72" s="146">
        <v>0</v>
      </c>
      <c r="Z72" s="129"/>
    </row>
    <row r="73" spans="1:26" ht="16.5" customHeight="1">
      <c r="A73" s="130" t="s">
        <v>476</v>
      </c>
      <c r="B73" s="143">
        <v>559</v>
      </c>
      <c r="C73" s="132">
        <f t="shared" si="1"/>
        <v>1564</v>
      </c>
      <c r="D73" s="144">
        <v>48</v>
      </c>
      <c r="E73" s="144">
        <v>62</v>
      </c>
      <c r="F73" s="144">
        <v>117</v>
      </c>
      <c r="G73" s="144">
        <v>177</v>
      </c>
      <c r="H73" s="144">
        <v>123</v>
      </c>
      <c r="I73" s="144">
        <v>48</v>
      </c>
      <c r="J73" s="144">
        <v>47</v>
      </c>
      <c r="K73" s="144">
        <v>64</v>
      </c>
      <c r="L73" s="144">
        <v>110</v>
      </c>
      <c r="M73" s="146">
        <v>222</v>
      </c>
      <c r="N73" s="130" t="s">
        <v>476</v>
      </c>
      <c r="O73" s="145">
        <v>172</v>
      </c>
      <c r="P73" s="144">
        <v>69</v>
      </c>
      <c r="Q73" s="144">
        <v>50</v>
      </c>
      <c r="R73" s="144">
        <v>51</v>
      </c>
      <c r="S73" s="144">
        <v>63</v>
      </c>
      <c r="T73" s="144">
        <v>63</v>
      </c>
      <c r="U73" s="144">
        <v>54</v>
      </c>
      <c r="V73" s="144">
        <v>19</v>
      </c>
      <c r="W73" s="144">
        <v>3</v>
      </c>
      <c r="X73" s="144">
        <v>2</v>
      </c>
      <c r="Y73" s="146">
        <v>0</v>
      </c>
      <c r="Z73" s="129"/>
    </row>
    <row r="74" spans="1:26" ht="16.5" customHeight="1">
      <c r="A74" s="130" t="s">
        <v>477</v>
      </c>
      <c r="B74" s="143">
        <v>314</v>
      </c>
      <c r="C74" s="132">
        <f t="shared" si="1"/>
        <v>741</v>
      </c>
      <c r="D74" s="144">
        <v>40</v>
      </c>
      <c r="E74" s="144">
        <v>24</v>
      </c>
      <c r="F74" s="144">
        <v>35</v>
      </c>
      <c r="G74" s="144">
        <v>41</v>
      </c>
      <c r="H74" s="144">
        <v>51</v>
      </c>
      <c r="I74" s="144">
        <v>44</v>
      </c>
      <c r="J74" s="144">
        <v>42</v>
      </c>
      <c r="K74" s="144">
        <v>35</v>
      </c>
      <c r="L74" s="144">
        <v>55</v>
      </c>
      <c r="M74" s="146">
        <v>65</v>
      </c>
      <c r="N74" s="130" t="s">
        <v>477</v>
      </c>
      <c r="O74" s="145">
        <v>60</v>
      </c>
      <c r="P74" s="144">
        <v>40</v>
      </c>
      <c r="Q74" s="144">
        <v>41</v>
      </c>
      <c r="R74" s="144">
        <v>45</v>
      </c>
      <c r="S74" s="144">
        <v>49</v>
      </c>
      <c r="T74" s="144">
        <v>30</v>
      </c>
      <c r="U74" s="144">
        <v>25</v>
      </c>
      <c r="V74" s="144">
        <v>12</v>
      </c>
      <c r="W74" s="144">
        <v>5</v>
      </c>
      <c r="X74" s="144">
        <v>2</v>
      </c>
      <c r="Y74" s="146">
        <v>0</v>
      </c>
      <c r="Z74" s="129"/>
    </row>
    <row r="75" spans="1:26" ht="16.5" customHeight="1">
      <c r="A75" s="130" t="s">
        <v>478</v>
      </c>
      <c r="B75" s="143">
        <v>96</v>
      </c>
      <c r="C75" s="132">
        <f t="shared" si="1"/>
        <v>245</v>
      </c>
      <c r="D75" s="144">
        <v>5</v>
      </c>
      <c r="E75" s="144">
        <v>6</v>
      </c>
      <c r="F75" s="144">
        <v>15</v>
      </c>
      <c r="G75" s="144">
        <v>17</v>
      </c>
      <c r="H75" s="144">
        <v>23</v>
      </c>
      <c r="I75" s="144">
        <v>8</v>
      </c>
      <c r="J75" s="144">
        <v>6</v>
      </c>
      <c r="K75" s="144">
        <v>9</v>
      </c>
      <c r="L75" s="144">
        <v>24</v>
      </c>
      <c r="M75" s="146">
        <v>23</v>
      </c>
      <c r="N75" s="130" t="s">
        <v>478</v>
      </c>
      <c r="O75" s="145">
        <v>25</v>
      </c>
      <c r="P75" s="144">
        <v>16</v>
      </c>
      <c r="Q75" s="144">
        <v>16</v>
      </c>
      <c r="R75" s="144">
        <v>13</v>
      </c>
      <c r="S75" s="144">
        <v>16</v>
      </c>
      <c r="T75" s="144">
        <v>10</v>
      </c>
      <c r="U75" s="144">
        <v>6</v>
      </c>
      <c r="V75" s="144">
        <v>7</v>
      </c>
      <c r="W75" s="144">
        <v>0</v>
      </c>
      <c r="X75" s="144">
        <v>0</v>
      </c>
      <c r="Y75" s="146">
        <v>0</v>
      </c>
      <c r="Z75" s="129"/>
    </row>
    <row r="76" spans="1:26" ht="16.5" customHeight="1">
      <c r="A76" s="130" t="s">
        <v>479</v>
      </c>
      <c r="B76" s="143">
        <v>687</v>
      </c>
      <c r="C76" s="132">
        <f t="shared" si="1"/>
        <v>1549</v>
      </c>
      <c r="D76" s="144">
        <v>57</v>
      </c>
      <c r="E76" s="144">
        <v>69</v>
      </c>
      <c r="F76" s="144">
        <v>95</v>
      </c>
      <c r="G76" s="144">
        <v>105</v>
      </c>
      <c r="H76" s="144">
        <v>105</v>
      </c>
      <c r="I76" s="144">
        <v>96</v>
      </c>
      <c r="J76" s="144">
        <v>80</v>
      </c>
      <c r="K76" s="144">
        <v>78</v>
      </c>
      <c r="L76" s="144">
        <v>113</v>
      </c>
      <c r="M76" s="146">
        <v>161</v>
      </c>
      <c r="N76" s="130" t="s">
        <v>479</v>
      </c>
      <c r="O76" s="36">
        <v>137</v>
      </c>
      <c r="P76" s="36">
        <v>70</v>
      </c>
      <c r="Q76" s="36">
        <v>71</v>
      </c>
      <c r="R76" s="36">
        <v>66</v>
      </c>
      <c r="S76" s="36">
        <v>86</v>
      </c>
      <c r="T76" s="36">
        <v>71</v>
      </c>
      <c r="U76" s="36">
        <v>55</v>
      </c>
      <c r="V76" s="36">
        <v>22</v>
      </c>
      <c r="W76" s="36">
        <v>8</v>
      </c>
      <c r="X76" s="36">
        <v>4</v>
      </c>
      <c r="Y76" s="146">
        <v>0</v>
      </c>
      <c r="Z76" s="129"/>
    </row>
    <row r="77" spans="1:26" ht="16.5" customHeight="1">
      <c r="A77" s="130" t="s">
        <v>480</v>
      </c>
      <c r="B77" s="143">
        <v>197</v>
      </c>
      <c r="C77" s="132">
        <f t="shared" si="1"/>
        <v>423</v>
      </c>
      <c r="D77" s="144">
        <v>13</v>
      </c>
      <c r="E77" s="144">
        <v>15</v>
      </c>
      <c r="F77" s="144">
        <v>16</v>
      </c>
      <c r="G77" s="144">
        <v>14</v>
      </c>
      <c r="H77" s="144">
        <v>32</v>
      </c>
      <c r="I77" s="144">
        <v>22</v>
      </c>
      <c r="J77" s="144">
        <v>25</v>
      </c>
      <c r="K77" s="144">
        <v>16</v>
      </c>
      <c r="L77" s="144">
        <v>25</v>
      </c>
      <c r="M77" s="146">
        <v>26</v>
      </c>
      <c r="N77" s="130" t="s">
        <v>480</v>
      </c>
      <c r="O77" s="145">
        <v>35</v>
      </c>
      <c r="P77" s="144">
        <v>29</v>
      </c>
      <c r="Q77" s="144">
        <v>28</v>
      </c>
      <c r="R77" s="144">
        <v>24</v>
      </c>
      <c r="S77" s="144">
        <v>40</v>
      </c>
      <c r="T77" s="144">
        <v>29</v>
      </c>
      <c r="U77" s="144">
        <v>14</v>
      </c>
      <c r="V77" s="144">
        <v>15</v>
      </c>
      <c r="W77" s="144">
        <v>3</v>
      </c>
      <c r="X77" s="144">
        <v>2</v>
      </c>
      <c r="Y77" s="146">
        <v>0</v>
      </c>
      <c r="Z77" s="129"/>
    </row>
    <row r="78" spans="1:26" ht="16.5" customHeight="1">
      <c r="A78" s="130" t="s">
        <v>481</v>
      </c>
      <c r="B78" s="143">
        <v>204</v>
      </c>
      <c r="C78" s="132">
        <f t="shared" si="1"/>
        <v>520</v>
      </c>
      <c r="D78" s="144">
        <v>22</v>
      </c>
      <c r="E78" s="144">
        <v>44</v>
      </c>
      <c r="F78" s="144">
        <v>48</v>
      </c>
      <c r="G78" s="144">
        <v>32</v>
      </c>
      <c r="H78" s="144">
        <v>30</v>
      </c>
      <c r="I78" s="144">
        <v>24</v>
      </c>
      <c r="J78" s="144">
        <v>20</v>
      </c>
      <c r="K78" s="144">
        <v>33</v>
      </c>
      <c r="L78" s="144">
        <v>58</v>
      </c>
      <c r="M78" s="146">
        <v>66</v>
      </c>
      <c r="N78" s="130" t="s">
        <v>481</v>
      </c>
      <c r="O78" s="145">
        <v>29</v>
      </c>
      <c r="P78" s="144">
        <v>26</v>
      </c>
      <c r="Q78" s="144">
        <v>14</v>
      </c>
      <c r="R78" s="144">
        <v>25</v>
      </c>
      <c r="S78" s="144">
        <v>17</v>
      </c>
      <c r="T78" s="144">
        <v>14</v>
      </c>
      <c r="U78" s="144">
        <v>8</v>
      </c>
      <c r="V78" s="144">
        <v>8</v>
      </c>
      <c r="W78" s="144">
        <v>2</v>
      </c>
      <c r="X78" s="144">
        <v>0</v>
      </c>
      <c r="Y78" s="146">
        <v>0</v>
      </c>
      <c r="Z78" s="129"/>
    </row>
    <row r="79" spans="1:26" ht="16.5" customHeight="1">
      <c r="A79" s="130" t="s">
        <v>482</v>
      </c>
      <c r="B79" s="143">
        <v>221</v>
      </c>
      <c r="C79" s="132">
        <f t="shared" si="1"/>
        <v>472</v>
      </c>
      <c r="D79" s="144">
        <v>23</v>
      </c>
      <c r="E79" s="144">
        <v>20</v>
      </c>
      <c r="F79" s="144">
        <v>18</v>
      </c>
      <c r="G79" s="144">
        <v>24</v>
      </c>
      <c r="H79" s="144">
        <v>16</v>
      </c>
      <c r="I79" s="144">
        <v>20</v>
      </c>
      <c r="J79" s="144">
        <v>37</v>
      </c>
      <c r="K79" s="144">
        <v>35</v>
      </c>
      <c r="L79" s="144">
        <v>41</v>
      </c>
      <c r="M79" s="146">
        <v>41</v>
      </c>
      <c r="N79" s="130" t="s">
        <v>482</v>
      </c>
      <c r="O79" s="145">
        <v>30</v>
      </c>
      <c r="P79" s="144">
        <v>15</v>
      </c>
      <c r="Q79" s="144">
        <v>25</v>
      </c>
      <c r="R79" s="144">
        <v>28</v>
      </c>
      <c r="S79" s="144">
        <v>36</v>
      </c>
      <c r="T79" s="144">
        <v>20</v>
      </c>
      <c r="U79" s="144">
        <v>25</v>
      </c>
      <c r="V79" s="144">
        <v>9</v>
      </c>
      <c r="W79" s="144">
        <v>6</v>
      </c>
      <c r="X79" s="144">
        <v>3</v>
      </c>
      <c r="Y79" s="146">
        <v>0</v>
      </c>
      <c r="Z79" s="129"/>
    </row>
    <row r="80" spans="1:26" ht="16.5" customHeight="1">
      <c r="A80" s="130" t="s">
        <v>483</v>
      </c>
      <c r="B80" s="143">
        <v>30</v>
      </c>
      <c r="C80" s="132">
        <f t="shared" si="1"/>
        <v>57</v>
      </c>
      <c r="D80" s="144">
        <v>1</v>
      </c>
      <c r="E80" s="144">
        <v>2</v>
      </c>
      <c r="F80" s="144">
        <v>1</v>
      </c>
      <c r="G80" s="144">
        <v>3</v>
      </c>
      <c r="H80" s="144">
        <v>7</v>
      </c>
      <c r="I80" s="144">
        <v>1</v>
      </c>
      <c r="J80" s="144">
        <v>0</v>
      </c>
      <c r="K80" s="144">
        <v>1</v>
      </c>
      <c r="L80" s="144">
        <v>3</v>
      </c>
      <c r="M80" s="146">
        <v>6</v>
      </c>
      <c r="N80" s="130" t="s">
        <v>483</v>
      </c>
      <c r="O80" s="145">
        <v>5</v>
      </c>
      <c r="P80" s="144">
        <v>2</v>
      </c>
      <c r="Q80" s="144">
        <v>2</v>
      </c>
      <c r="R80" s="144">
        <v>2</v>
      </c>
      <c r="S80" s="144">
        <v>4</v>
      </c>
      <c r="T80" s="144">
        <v>10</v>
      </c>
      <c r="U80" s="144">
        <v>4</v>
      </c>
      <c r="V80" s="144">
        <v>2</v>
      </c>
      <c r="W80" s="144">
        <v>1</v>
      </c>
      <c r="X80" s="144">
        <v>0</v>
      </c>
      <c r="Y80" s="146">
        <v>0</v>
      </c>
      <c r="Z80" s="129"/>
    </row>
    <row r="81" spans="1:26" ht="16.5" customHeight="1">
      <c r="A81" s="130" t="s">
        <v>484</v>
      </c>
      <c r="B81" s="143">
        <v>275</v>
      </c>
      <c r="C81" s="132">
        <f t="shared" si="1"/>
        <v>590</v>
      </c>
      <c r="D81" s="144">
        <v>20</v>
      </c>
      <c r="E81" s="144">
        <v>23</v>
      </c>
      <c r="F81" s="144">
        <v>26</v>
      </c>
      <c r="G81" s="144">
        <v>35</v>
      </c>
      <c r="H81" s="144">
        <v>44</v>
      </c>
      <c r="I81" s="144">
        <v>49</v>
      </c>
      <c r="J81" s="144">
        <v>28</v>
      </c>
      <c r="K81" s="144">
        <v>36</v>
      </c>
      <c r="L81" s="144">
        <v>37</v>
      </c>
      <c r="M81" s="146">
        <v>45</v>
      </c>
      <c r="N81" s="130" t="s">
        <v>484</v>
      </c>
      <c r="O81" s="145">
        <v>45</v>
      </c>
      <c r="P81" s="144">
        <v>30</v>
      </c>
      <c r="Q81" s="144">
        <v>26</v>
      </c>
      <c r="R81" s="144">
        <v>31</v>
      </c>
      <c r="S81" s="144">
        <v>35</v>
      </c>
      <c r="T81" s="144">
        <v>28</v>
      </c>
      <c r="U81" s="144">
        <v>24</v>
      </c>
      <c r="V81" s="144">
        <v>15</v>
      </c>
      <c r="W81" s="144">
        <v>10</v>
      </c>
      <c r="X81" s="144">
        <v>3</v>
      </c>
      <c r="Y81" s="146">
        <v>0</v>
      </c>
      <c r="Z81" s="129"/>
    </row>
    <row r="82" spans="1:26" ht="16.5" customHeight="1">
      <c r="A82" s="130" t="s">
        <v>485</v>
      </c>
      <c r="B82" s="143">
        <v>330</v>
      </c>
      <c r="C82" s="132">
        <f t="shared" si="1"/>
        <v>708</v>
      </c>
      <c r="D82" s="144">
        <v>24</v>
      </c>
      <c r="E82" s="144">
        <v>25</v>
      </c>
      <c r="F82" s="144">
        <v>25</v>
      </c>
      <c r="G82" s="144">
        <v>37</v>
      </c>
      <c r="H82" s="144">
        <v>70</v>
      </c>
      <c r="I82" s="144">
        <v>65</v>
      </c>
      <c r="J82" s="144">
        <v>37</v>
      </c>
      <c r="K82" s="144">
        <v>29</v>
      </c>
      <c r="L82" s="144">
        <v>34</v>
      </c>
      <c r="M82" s="146">
        <v>47</v>
      </c>
      <c r="N82" s="130" t="s">
        <v>485</v>
      </c>
      <c r="O82" s="145">
        <v>60</v>
      </c>
      <c r="P82" s="144">
        <v>55</v>
      </c>
      <c r="Q82" s="144">
        <v>31</v>
      </c>
      <c r="R82" s="144">
        <v>36</v>
      </c>
      <c r="S82" s="144">
        <v>48</v>
      </c>
      <c r="T82" s="144">
        <v>27</v>
      </c>
      <c r="U82" s="144">
        <v>31</v>
      </c>
      <c r="V82" s="144">
        <v>19</v>
      </c>
      <c r="W82" s="144">
        <v>6</v>
      </c>
      <c r="X82" s="144">
        <v>2</v>
      </c>
      <c r="Y82" s="146">
        <v>0</v>
      </c>
      <c r="Z82" s="129"/>
    </row>
    <row r="83" spans="1:26" ht="16.5" customHeight="1">
      <c r="A83" s="130" t="s">
        <v>486</v>
      </c>
      <c r="B83" s="143">
        <v>380</v>
      </c>
      <c r="C83" s="132">
        <f t="shared" si="1"/>
        <v>780</v>
      </c>
      <c r="D83" s="144">
        <v>25</v>
      </c>
      <c r="E83" s="144">
        <v>41</v>
      </c>
      <c r="F83" s="144">
        <v>48</v>
      </c>
      <c r="G83" s="144">
        <v>35</v>
      </c>
      <c r="H83" s="144">
        <v>45</v>
      </c>
      <c r="I83" s="144">
        <v>39</v>
      </c>
      <c r="J83" s="144">
        <v>28</v>
      </c>
      <c r="K83" s="144">
        <v>62</v>
      </c>
      <c r="L83" s="144">
        <v>68</v>
      </c>
      <c r="M83" s="146">
        <v>71</v>
      </c>
      <c r="N83" s="130" t="s">
        <v>486</v>
      </c>
      <c r="O83" s="145">
        <v>73</v>
      </c>
      <c r="P83" s="144">
        <v>41</v>
      </c>
      <c r="Q83" s="144">
        <v>38</v>
      </c>
      <c r="R83" s="144">
        <v>32</v>
      </c>
      <c r="S83" s="144">
        <v>46</v>
      </c>
      <c r="T83" s="144">
        <v>37</v>
      </c>
      <c r="U83" s="144">
        <v>24</v>
      </c>
      <c r="V83" s="144">
        <v>19</v>
      </c>
      <c r="W83" s="144">
        <v>6</v>
      </c>
      <c r="X83" s="144">
        <v>2</v>
      </c>
      <c r="Y83" s="146">
        <v>0</v>
      </c>
      <c r="Z83" s="129"/>
    </row>
    <row r="84" spans="1:26" ht="16.5" customHeight="1">
      <c r="A84" s="130" t="s">
        <v>487</v>
      </c>
      <c r="B84" s="143">
        <v>321</v>
      </c>
      <c r="C84" s="132">
        <f t="shared" si="1"/>
        <v>727</v>
      </c>
      <c r="D84" s="144">
        <v>61</v>
      </c>
      <c r="E84" s="144">
        <v>40</v>
      </c>
      <c r="F84" s="144">
        <v>36</v>
      </c>
      <c r="G84" s="144">
        <v>24</v>
      </c>
      <c r="H84" s="144">
        <v>56</v>
      </c>
      <c r="I84" s="144">
        <v>47</v>
      </c>
      <c r="J84" s="144">
        <v>65</v>
      </c>
      <c r="K84" s="144">
        <v>34</v>
      </c>
      <c r="L84" s="144">
        <v>45</v>
      </c>
      <c r="M84" s="146">
        <v>65</v>
      </c>
      <c r="N84" s="130" t="s">
        <v>487</v>
      </c>
      <c r="O84" s="145">
        <v>54</v>
      </c>
      <c r="P84" s="144">
        <v>49</v>
      </c>
      <c r="Q84" s="144">
        <v>31</v>
      </c>
      <c r="R84" s="144">
        <v>25</v>
      </c>
      <c r="S84" s="144">
        <v>38</v>
      </c>
      <c r="T84" s="144">
        <v>26</v>
      </c>
      <c r="U84" s="144">
        <v>16</v>
      </c>
      <c r="V84" s="144">
        <v>12</v>
      </c>
      <c r="W84" s="144">
        <v>1</v>
      </c>
      <c r="X84" s="144">
        <v>2</v>
      </c>
      <c r="Y84" s="146">
        <v>0</v>
      </c>
      <c r="Z84" s="129"/>
    </row>
    <row r="85" spans="1:26" ht="16.5" customHeight="1">
      <c r="A85" s="130" t="s">
        <v>488</v>
      </c>
      <c r="B85" s="143">
        <v>663</v>
      </c>
      <c r="C85" s="132">
        <f t="shared" si="1"/>
        <v>1535</v>
      </c>
      <c r="D85" s="144">
        <v>38</v>
      </c>
      <c r="E85" s="144">
        <v>59</v>
      </c>
      <c r="F85" s="144">
        <v>71</v>
      </c>
      <c r="G85" s="144">
        <v>78</v>
      </c>
      <c r="H85" s="144">
        <v>115</v>
      </c>
      <c r="I85" s="144">
        <v>69</v>
      </c>
      <c r="J85" s="144">
        <v>65</v>
      </c>
      <c r="K85" s="144">
        <v>80</v>
      </c>
      <c r="L85" s="144">
        <v>66</v>
      </c>
      <c r="M85" s="146">
        <v>168</v>
      </c>
      <c r="N85" s="130" t="s">
        <v>488</v>
      </c>
      <c r="O85" s="145">
        <v>142</v>
      </c>
      <c r="P85" s="144">
        <v>127</v>
      </c>
      <c r="Q85" s="144">
        <v>94</v>
      </c>
      <c r="R85" s="144">
        <v>80</v>
      </c>
      <c r="S85" s="144">
        <v>113</v>
      </c>
      <c r="T85" s="144">
        <v>65</v>
      </c>
      <c r="U85" s="144">
        <v>48</v>
      </c>
      <c r="V85" s="144">
        <v>39</v>
      </c>
      <c r="W85" s="144">
        <v>15</v>
      </c>
      <c r="X85" s="144">
        <v>3</v>
      </c>
      <c r="Y85" s="146">
        <v>0</v>
      </c>
      <c r="Z85" s="129"/>
    </row>
    <row r="86" spans="1:26" ht="16.5" customHeight="1">
      <c r="A86" s="147" t="s">
        <v>489</v>
      </c>
      <c r="B86" s="134">
        <v>242</v>
      </c>
      <c r="C86" s="132">
        <f t="shared" si="1"/>
        <v>505</v>
      </c>
      <c r="D86" s="133">
        <v>28</v>
      </c>
      <c r="E86" s="133">
        <v>19</v>
      </c>
      <c r="F86" s="133">
        <v>13</v>
      </c>
      <c r="G86" s="133">
        <v>29</v>
      </c>
      <c r="H86" s="133">
        <v>27</v>
      </c>
      <c r="I86" s="133">
        <v>44</v>
      </c>
      <c r="J86" s="133">
        <v>30</v>
      </c>
      <c r="K86" s="133">
        <v>20</v>
      </c>
      <c r="L86" s="133">
        <v>34</v>
      </c>
      <c r="M86" s="135">
        <v>44</v>
      </c>
      <c r="N86" s="147" t="s">
        <v>489</v>
      </c>
      <c r="O86" s="134">
        <v>39</v>
      </c>
      <c r="P86" s="133">
        <v>27</v>
      </c>
      <c r="Q86" s="133">
        <v>31</v>
      </c>
      <c r="R86" s="133">
        <v>28</v>
      </c>
      <c r="S86" s="133">
        <v>31</v>
      </c>
      <c r="T86" s="133">
        <v>29</v>
      </c>
      <c r="U86" s="133">
        <v>15</v>
      </c>
      <c r="V86" s="133">
        <v>16</v>
      </c>
      <c r="W86" s="133">
        <v>1</v>
      </c>
      <c r="X86" s="133">
        <v>0</v>
      </c>
      <c r="Y86" s="135">
        <v>0</v>
      </c>
    </row>
    <row r="87" spans="1:26">
      <c r="A87" s="147" t="s">
        <v>490</v>
      </c>
      <c r="B87" s="134">
        <v>364</v>
      </c>
      <c r="C87" s="132">
        <f t="shared" si="1"/>
        <v>643</v>
      </c>
      <c r="D87" s="133">
        <v>29</v>
      </c>
      <c r="E87" s="133">
        <v>22</v>
      </c>
      <c r="F87" s="133">
        <v>25</v>
      </c>
      <c r="G87" s="133">
        <v>23</v>
      </c>
      <c r="H87" s="133">
        <v>40</v>
      </c>
      <c r="I87" s="133">
        <v>49</v>
      </c>
      <c r="J87" s="133">
        <v>62</v>
      </c>
      <c r="K87" s="133">
        <v>46</v>
      </c>
      <c r="L87" s="133">
        <v>37</v>
      </c>
      <c r="M87" s="135">
        <v>57</v>
      </c>
      <c r="N87" s="147" t="s">
        <v>490</v>
      </c>
      <c r="O87" s="134">
        <v>41</v>
      </c>
      <c r="P87" s="133">
        <v>27</v>
      </c>
      <c r="Q87" s="133">
        <v>33</v>
      </c>
      <c r="R87" s="133">
        <v>25</v>
      </c>
      <c r="S87" s="133">
        <v>41</v>
      </c>
      <c r="T87" s="133">
        <v>28</v>
      </c>
      <c r="U87" s="133">
        <v>29</v>
      </c>
      <c r="V87" s="133">
        <v>22</v>
      </c>
      <c r="W87" s="133">
        <v>7</v>
      </c>
      <c r="X87" s="133">
        <v>0</v>
      </c>
      <c r="Y87" s="135">
        <v>0</v>
      </c>
    </row>
    <row r="88" spans="1:26">
      <c r="A88" s="147" t="s">
        <v>491</v>
      </c>
      <c r="B88" s="134">
        <v>292</v>
      </c>
      <c r="C88" s="132">
        <f t="shared" si="1"/>
        <v>546</v>
      </c>
      <c r="D88" s="133">
        <v>28</v>
      </c>
      <c r="E88" s="133">
        <v>15</v>
      </c>
      <c r="F88" s="133">
        <v>7</v>
      </c>
      <c r="G88" s="133">
        <v>18</v>
      </c>
      <c r="H88" s="133">
        <v>36</v>
      </c>
      <c r="I88" s="133">
        <v>52</v>
      </c>
      <c r="J88" s="133">
        <v>50</v>
      </c>
      <c r="K88" s="133">
        <v>30</v>
      </c>
      <c r="L88" s="133">
        <v>22</v>
      </c>
      <c r="M88" s="135">
        <v>46</v>
      </c>
      <c r="N88" s="147" t="s">
        <v>491</v>
      </c>
      <c r="O88" s="134">
        <v>39</v>
      </c>
      <c r="P88" s="133">
        <v>40</v>
      </c>
      <c r="Q88" s="133">
        <v>36</v>
      </c>
      <c r="R88" s="133">
        <v>28</v>
      </c>
      <c r="S88" s="133">
        <v>21</v>
      </c>
      <c r="T88" s="133">
        <v>36</v>
      </c>
      <c r="U88" s="133">
        <v>21</v>
      </c>
      <c r="V88" s="133">
        <v>13</v>
      </c>
      <c r="W88" s="133">
        <v>3</v>
      </c>
      <c r="X88" s="133">
        <v>4</v>
      </c>
      <c r="Y88" s="135">
        <v>1</v>
      </c>
    </row>
    <row r="89" spans="1:26">
      <c r="A89" s="147" t="s">
        <v>492</v>
      </c>
      <c r="B89" s="134">
        <v>289</v>
      </c>
      <c r="C89" s="132">
        <f t="shared" si="1"/>
        <v>471</v>
      </c>
      <c r="D89" s="133">
        <v>9</v>
      </c>
      <c r="E89" s="133">
        <v>5</v>
      </c>
      <c r="F89" s="133">
        <v>13</v>
      </c>
      <c r="G89" s="133">
        <v>19</v>
      </c>
      <c r="H89" s="133">
        <v>22</v>
      </c>
      <c r="I89" s="133">
        <v>19</v>
      </c>
      <c r="J89" s="133">
        <v>14</v>
      </c>
      <c r="K89" s="133">
        <v>16</v>
      </c>
      <c r="L89" s="133">
        <v>25</v>
      </c>
      <c r="M89" s="135">
        <v>47</v>
      </c>
      <c r="N89" s="147" t="s">
        <v>492</v>
      </c>
      <c r="O89" s="134">
        <v>53</v>
      </c>
      <c r="P89" s="133">
        <v>25</v>
      </c>
      <c r="Q89" s="133">
        <v>30</v>
      </c>
      <c r="R89" s="133">
        <v>30</v>
      </c>
      <c r="S89" s="133">
        <v>39</v>
      </c>
      <c r="T89" s="133">
        <v>53</v>
      </c>
      <c r="U89" s="133">
        <v>23</v>
      </c>
      <c r="V89" s="133">
        <v>19</v>
      </c>
      <c r="W89" s="133">
        <v>7</v>
      </c>
      <c r="X89" s="133">
        <v>2</v>
      </c>
      <c r="Y89" s="135">
        <v>1</v>
      </c>
    </row>
    <row r="90" spans="1:26">
      <c r="A90" s="147" t="s">
        <v>493</v>
      </c>
      <c r="B90" s="134">
        <v>266</v>
      </c>
      <c r="C90" s="132">
        <f t="shared" si="1"/>
        <v>628</v>
      </c>
      <c r="D90" s="133">
        <v>13</v>
      </c>
      <c r="E90" s="133">
        <v>21</v>
      </c>
      <c r="F90" s="133">
        <v>46</v>
      </c>
      <c r="G90" s="133">
        <v>50</v>
      </c>
      <c r="H90" s="133">
        <v>37</v>
      </c>
      <c r="I90" s="133">
        <v>25</v>
      </c>
      <c r="J90" s="133">
        <v>23</v>
      </c>
      <c r="K90" s="133">
        <v>27</v>
      </c>
      <c r="L90" s="133">
        <v>38</v>
      </c>
      <c r="M90" s="135">
        <v>87</v>
      </c>
      <c r="N90" s="147" t="s">
        <v>493</v>
      </c>
      <c r="O90" s="134">
        <v>58</v>
      </c>
      <c r="P90" s="133">
        <v>40</v>
      </c>
      <c r="Q90" s="133">
        <v>36</v>
      </c>
      <c r="R90" s="133">
        <v>34</v>
      </c>
      <c r="S90" s="133">
        <v>44</v>
      </c>
      <c r="T90" s="133">
        <v>25</v>
      </c>
      <c r="U90" s="133">
        <v>12</v>
      </c>
      <c r="V90" s="133">
        <v>6</v>
      </c>
      <c r="W90" s="133">
        <v>4</v>
      </c>
      <c r="X90" s="133">
        <v>1</v>
      </c>
      <c r="Y90" s="135">
        <v>1</v>
      </c>
    </row>
    <row r="91" spans="1:26">
      <c r="A91" s="147" t="s">
        <v>494</v>
      </c>
      <c r="B91" s="134">
        <v>242</v>
      </c>
      <c r="C91" s="132">
        <f t="shared" si="1"/>
        <v>542</v>
      </c>
      <c r="D91" s="133">
        <v>12</v>
      </c>
      <c r="E91" s="133">
        <v>7</v>
      </c>
      <c r="F91" s="133">
        <v>10</v>
      </c>
      <c r="G91" s="133">
        <v>26</v>
      </c>
      <c r="H91" s="133">
        <v>24</v>
      </c>
      <c r="I91" s="133">
        <v>21</v>
      </c>
      <c r="J91" s="133">
        <v>24</v>
      </c>
      <c r="K91" s="133">
        <v>18</v>
      </c>
      <c r="L91" s="133">
        <v>34</v>
      </c>
      <c r="M91" s="135">
        <v>29</v>
      </c>
      <c r="N91" s="147" t="s">
        <v>494</v>
      </c>
      <c r="O91" s="134">
        <v>30</v>
      </c>
      <c r="P91" s="133">
        <v>36</v>
      </c>
      <c r="Q91" s="133">
        <v>54</v>
      </c>
      <c r="R91" s="133">
        <v>59</v>
      </c>
      <c r="S91" s="133">
        <v>81</v>
      </c>
      <c r="T91" s="133">
        <v>49</v>
      </c>
      <c r="U91" s="133">
        <v>18</v>
      </c>
      <c r="V91" s="133">
        <v>5</v>
      </c>
      <c r="W91" s="133">
        <v>4</v>
      </c>
      <c r="X91" s="133">
        <v>1</v>
      </c>
      <c r="Y91" s="135">
        <v>0</v>
      </c>
    </row>
    <row r="92" spans="1:26">
      <c r="A92" s="147" t="s">
        <v>495</v>
      </c>
      <c r="B92" s="134">
        <v>1056</v>
      </c>
      <c r="C92" s="132">
        <f t="shared" si="1"/>
        <v>2430</v>
      </c>
      <c r="D92" s="133">
        <v>45</v>
      </c>
      <c r="E92" s="133">
        <v>64</v>
      </c>
      <c r="F92" s="133">
        <v>84</v>
      </c>
      <c r="G92" s="133">
        <v>164</v>
      </c>
      <c r="H92" s="133">
        <v>252</v>
      </c>
      <c r="I92" s="133">
        <v>133</v>
      </c>
      <c r="J92" s="133">
        <v>52</v>
      </c>
      <c r="K92" s="133">
        <v>74</v>
      </c>
      <c r="L92" s="133">
        <v>89</v>
      </c>
      <c r="M92" s="135">
        <v>244</v>
      </c>
      <c r="N92" s="147" t="s">
        <v>495</v>
      </c>
      <c r="O92" s="134">
        <v>371</v>
      </c>
      <c r="P92" s="133">
        <v>268</v>
      </c>
      <c r="Q92" s="133">
        <v>140</v>
      </c>
      <c r="R92" s="133">
        <v>118</v>
      </c>
      <c r="S92" s="133">
        <v>131</v>
      </c>
      <c r="T92" s="133">
        <v>81</v>
      </c>
      <c r="U92" s="133">
        <v>79</v>
      </c>
      <c r="V92" s="133">
        <v>35</v>
      </c>
      <c r="W92" s="133">
        <v>3</v>
      </c>
      <c r="X92" s="133">
        <v>3</v>
      </c>
      <c r="Y92" s="135">
        <v>0</v>
      </c>
    </row>
    <row r="93" spans="1:26">
      <c r="A93" s="147" t="s">
        <v>496</v>
      </c>
      <c r="B93" s="134">
        <v>150</v>
      </c>
      <c r="C93" s="132">
        <f t="shared" si="1"/>
        <v>268</v>
      </c>
      <c r="D93" s="133">
        <v>3</v>
      </c>
      <c r="E93" s="133">
        <v>7</v>
      </c>
      <c r="F93" s="133">
        <v>10</v>
      </c>
      <c r="G93" s="133">
        <v>10</v>
      </c>
      <c r="H93" s="133">
        <v>7</v>
      </c>
      <c r="I93" s="133">
        <v>5</v>
      </c>
      <c r="J93" s="133">
        <v>5</v>
      </c>
      <c r="K93" s="133">
        <v>17</v>
      </c>
      <c r="L93" s="133">
        <v>6</v>
      </c>
      <c r="M93" s="135">
        <v>23</v>
      </c>
      <c r="N93" s="147" t="s">
        <v>496</v>
      </c>
      <c r="O93" s="134">
        <v>17</v>
      </c>
      <c r="P93" s="133">
        <v>16</v>
      </c>
      <c r="Q93" s="133">
        <v>13</v>
      </c>
      <c r="R93" s="133">
        <v>14</v>
      </c>
      <c r="S93" s="133">
        <v>28</v>
      </c>
      <c r="T93" s="133">
        <v>33</v>
      </c>
      <c r="U93" s="133">
        <v>32</v>
      </c>
      <c r="V93" s="133">
        <v>17</v>
      </c>
      <c r="W93" s="133">
        <v>5</v>
      </c>
      <c r="X93" s="133">
        <v>0</v>
      </c>
      <c r="Y93" s="135">
        <v>0</v>
      </c>
    </row>
    <row r="94" spans="1:26">
      <c r="A94" s="147" t="s">
        <v>497</v>
      </c>
      <c r="B94" s="134">
        <v>140</v>
      </c>
      <c r="C94" s="132">
        <f t="shared" si="1"/>
        <v>338</v>
      </c>
      <c r="D94" s="133">
        <v>13</v>
      </c>
      <c r="E94" s="133">
        <v>14</v>
      </c>
      <c r="F94" s="133">
        <v>16</v>
      </c>
      <c r="G94" s="133">
        <v>9</v>
      </c>
      <c r="H94" s="133">
        <v>26</v>
      </c>
      <c r="I94" s="133">
        <v>16</v>
      </c>
      <c r="J94" s="133">
        <v>15</v>
      </c>
      <c r="K94" s="133">
        <v>16</v>
      </c>
      <c r="L94" s="133">
        <v>15</v>
      </c>
      <c r="M94" s="135">
        <v>18</v>
      </c>
      <c r="N94" s="147" t="s">
        <v>497</v>
      </c>
      <c r="O94" s="134">
        <v>30</v>
      </c>
      <c r="P94" s="133">
        <v>23</v>
      </c>
      <c r="Q94" s="133">
        <v>17</v>
      </c>
      <c r="R94" s="133">
        <v>21</v>
      </c>
      <c r="S94" s="133">
        <v>29</v>
      </c>
      <c r="T94" s="133">
        <v>18</v>
      </c>
      <c r="U94" s="133">
        <v>23</v>
      </c>
      <c r="V94" s="133">
        <v>15</v>
      </c>
      <c r="W94" s="133">
        <v>4</v>
      </c>
      <c r="X94" s="133">
        <v>0</v>
      </c>
      <c r="Y94" s="135">
        <v>0</v>
      </c>
    </row>
    <row r="95" spans="1:26">
      <c r="A95" s="147" t="s">
        <v>498</v>
      </c>
      <c r="B95" s="134">
        <v>0</v>
      </c>
      <c r="C95" s="132">
        <f t="shared" si="1"/>
        <v>0</v>
      </c>
      <c r="D95" s="133">
        <v>0</v>
      </c>
      <c r="E95" s="133">
        <v>0</v>
      </c>
      <c r="F95" s="133">
        <v>0</v>
      </c>
      <c r="G95" s="133">
        <v>0</v>
      </c>
      <c r="H95" s="133">
        <v>0</v>
      </c>
      <c r="I95" s="133">
        <v>0</v>
      </c>
      <c r="J95" s="133">
        <v>0</v>
      </c>
      <c r="K95" s="133">
        <v>0</v>
      </c>
      <c r="L95" s="133">
        <v>0</v>
      </c>
      <c r="M95" s="135">
        <v>0</v>
      </c>
      <c r="N95" s="147" t="s">
        <v>498</v>
      </c>
      <c r="O95" s="134">
        <v>0</v>
      </c>
      <c r="P95" s="133">
        <v>0</v>
      </c>
      <c r="Q95" s="133">
        <v>0</v>
      </c>
      <c r="R95" s="133">
        <v>0</v>
      </c>
      <c r="S95" s="133">
        <v>0</v>
      </c>
      <c r="T95" s="133">
        <v>0</v>
      </c>
      <c r="U95" s="133">
        <v>0</v>
      </c>
      <c r="V95" s="133">
        <v>0</v>
      </c>
      <c r="W95" s="133">
        <v>0</v>
      </c>
      <c r="X95" s="133">
        <v>0</v>
      </c>
      <c r="Y95" s="135">
        <v>0</v>
      </c>
    </row>
    <row r="96" spans="1:26" ht="14.25" thickBot="1">
      <c r="A96" s="148" t="s">
        <v>499</v>
      </c>
      <c r="B96" s="149">
        <f>IF(SUM(B3:B49)+SUM(B52:B95)=0,"",SUM(B3:B49)+SUM(B52:B95))</f>
        <v>34967</v>
      </c>
      <c r="C96" s="138">
        <f t="shared" ref="C96:M96" si="2">IF(SUM(C3:C49)+SUM(C52:C95)=0,"",SUM(C3:C49)+SUM(C52:C95))</f>
        <v>73958</v>
      </c>
      <c r="D96" s="138">
        <f t="shared" si="2"/>
        <v>2795</v>
      </c>
      <c r="E96" s="138">
        <f t="shared" si="2"/>
        <v>2772</v>
      </c>
      <c r="F96" s="138">
        <f t="shared" si="2"/>
        <v>3230</v>
      </c>
      <c r="G96" s="138">
        <f t="shared" si="2"/>
        <v>3876</v>
      </c>
      <c r="H96" s="138">
        <f t="shared" si="2"/>
        <v>4551</v>
      </c>
      <c r="I96" s="138">
        <f t="shared" si="2"/>
        <v>4088</v>
      </c>
      <c r="J96" s="138">
        <f t="shared" si="2"/>
        <v>3634</v>
      </c>
      <c r="K96" s="138">
        <f t="shared" si="2"/>
        <v>3875</v>
      </c>
      <c r="L96" s="138">
        <f t="shared" si="2"/>
        <v>4483</v>
      </c>
      <c r="M96" s="150">
        <f t="shared" si="2"/>
        <v>6356</v>
      </c>
      <c r="N96" s="148" t="s">
        <v>500</v>
      </c>
      <c r="O96" s="149">
        <f t="shared" ref="O96:Y96" si="3">IF(SUM(O3:O49)+SUM(O52:O95)=0,"",SUM(O3:O49)+SUM(O52:O95))</f>
        <v>6440</v>
      </c>
      <c r="P96" s="138">
        <f t="shared" si="3"/>
        <v>4776</v>
      </c>
      <c r="Q96" s="138">
        <f t="shared" si="3"/>
        <v>3893</v>
      </c>
      <c r="R96" s="138">
        <f t="shared" si="3"/>
        <v>4024</v>
      </c>
      <c r="S96" s="138">
        <f t="shared" si="3"/>
        <v>5321</v>
      </c>
      <c r="T96" s="138">
        <f t="shared" si="3"/>
        <v>3821</v>
      </c>
      <c r="U96" s="138">
        <f t="shared" si="3"/>
        <v>3063</v>
      </c>
      <c r="V96" s="138">
        <f t="shared" si="3"/>
        <v>1918</v>
      </c>
      <c r="W96" s="138">
        <f t="shared" si="3"/>
        <v>787</v>
      </c>
      <c r="X96" s="138">
        <f t="shared" si="3"/>
        <v>229</v>
      </c>
      <c r="Y96" s="150">
        <f t="shared" si="3"/>
        <v>26</v>
      </c>
    </row>
    <row r="97" spans="21:25">
      <c r="U97" s="1106" t="s">
        <v>315</v>
      </c>
      <c r="V97" s="1108"/>
      <c r="W97" s="1108"/>
      <c r="X97" s="1108"/>
      <c r="Y97" s="1108"/>
    </row>
  </sheetData>
  <sheetProtection sheet="1" objects="1" scenarios="1"/>
  <mergeCells count="5">
    <mergeCell ref="T1:Y1"/>
    <mergeCell ref="T50:Y50"/>
    <mergeCell ref="U97:Y97"/>
    <mergeCell ref="H1:M1"/>
    <mergeCell ref="H50:M50"/>
  </mergeCells>
  <phoneticPr fontId="3"/>
  <printOptions horizontalCentered="1"/>
  <pageMargins left="0.78740157480314965" right="0.62992125984251968" top="0.98425196850393704" bottom="0.98425196850393704" header="0.51181102362204722" footer="0.51181102362204722"/>
  <pageSetup paperSize="9" scale="84" firstPageNumber="10" pageOrder="overThenDown" orientation="portrait" useFirstPageNumber="1" r:id="rId1"/>
  <headerFooter alignWithMargins="0">
    <oddFooter xml:space="preserve">&amp;C&amp;P
</oddFooter>
  </headerFooter>
  <rowBreaks count="1" manualBreakCount="1">
    <brk id="49" max="16383" man="1"/>
  </rowBreaks>
  <colBreaks count="1" manualBreakCount="1">
    <brk id="13" max="10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31"/>
  <sheetViews>
    <sheetView zoomScaleNormal="100" workbookViewId="0">
      <selection sqref="A1:E1"/>
    </sheetView>
  </sheetViews>
  <sheetFormatPr defaultRowHeight="13.5"/>
  <cols>
    <col min="1" max="1" width="3.375" style="787" bestFit="1" customWidth="1"/>
    <col min="2" max="2" width="10.375" style="773" customWidth="1"/>
    <col min="3" max="11" width="10.625" style="773" customWidth="1"/>
    <col min="12" max="16384" width="9" style="773"/>
  </cols>
  <sheetData>
    <row r="1" spans="1:8" ht="24" customHeight="1" thickBot="1">
      <c r="A1" s="780" t="s">
        <v>501</v>
      </c>
      <c r="B1" s="783"/>
      <c r="C1" s="783"/>
      <c r="D1" s="783"/>
      <c r="E1" s="783"/>
      <c r="F1" s="783"/>
      <c r="G1" s="783"/>
      <c r="H1" s="783"/>
    </row>
    <row r="2" spans="1:8" ht="24" customHeight="1">
      <c r="A2" s="1109" t="s">
        <v>502</v>
      </c>
      <c r="B2" s="1111"/>
      <c r="C2" s="1113" t="s">
        <v>503</v>
      </c>
      <c r="D2" s="1079"/>
      <c r="E2" s="1079"/>
      <c r="F2" s="1114" t="s">
        <v>504</v>
      </c>
      <c r="G2" s="1079"/>
      <c r="H2" s="1079"/>
    </row>
    <row r="3" spans="1:8" ht="49.5" customHeight="1">
      <c r="A3" s="1110"/>
      <c r="B3" s="1112"/>
      <c r="C3" s="791" t="s">
        <v>344</v>
      </c>
      <c r="D3" s="791" t="s">
        <v>505</v>
      </c>
      <c r="E3" s="94" t="s">
        <v>506</v>
      </c>
      <c r="F3" s="791" t="s">
        <v>344</v>
      </c>
      <c r="G3" s="791" t="s">
        <v>505</v>
      </c>
      <c r="H3" s="153" t="s">
        <v>506</v>
      </c>
    </row>
    <row r="4" spans="1:8" ht="24" customHeight="1">
      <c r="A4" s="778" t="s">
        <v>507</v>
      </c>
      <c r="B4" s="781" t="s">
        <v>508</v>
      </c>
      <c r="C4" s="84">
        <f>IF(E4="-","-",SUM(D4:E4))</f>
        <v>4689</v>
      </c>
      <c r="D4" s="774">
        <v>4602</v>
      </c>
      <c r="E4" s="774">
        <v>87</v>
      </c>
      <c r="F4" s="84">
        <f t="shared" ref="F4:F13" si="0">IF(H4="-","-",SUM(G4:H4))</f>
        <v>32987</v>
      </c>
      <c r="G4" s="774">
        <v>30627</v>
      </c>
      <c r="H4" s="774">
        <v>2360</v>
      </c>
    </row>
    <row r="5" spans="1:8" ht="24" customHeight="1">
      <c r="A5" s="778"/>
      <c r="B5" s="781" t="s">
        <v>509</v>
      </c>
      <c r="C5" s="84">
        <f t="shared" ref="C5:C10" si="1">IF(E5="-","-",SUM(D5:E5))</f>
        <v>5046</v>
      </c>
      <c r="D5" s="774">
        <v>4954</v>
      </c>
      <c r="E5" s="774">
        <v>92</v>
      </c>
      <c r="F5" s="84">
        <f t="shared" si="0"/>
        <v>34207</v>
      </c>
      <c r="G5" s="774">
        <v>31890</v>
      </c>
      <c r="H5" s="774">
        <v>2317</v>
      </c>
    </row>
    <row r="6" spans="1:8" ht="24" customHeight="1">
      <c r="A6" s="778" t="s">
        <v>72</v>
      </c>
      <c r="B6" s="781" t="s">
        <v>510</v>
      </c>
      <c r="C6" s="84">
        <f t="shared" si="1"/>
        <v>4784</v>
      </c>
      <c r="D6" s="774">
        <v>4689</v>
      </c>
      <c r="E6" s="774">
        <v>95</v>
      </c>
      <c r="F6" s="84">
        <f t="shared" si="0"/>
        <v>34696</v>
      </c>
      <c r="G6" s="774">
        <v>32397</v>
      </c>
      <c r="H6" s="774">
        <v>2299</v>
      </c>
    </row>
    <row r="7" spans="1:8" ht="24" customHeight="1">
      <c r="A7" s="778"/>
      <c r="B7" s="781" t="s">
        <v>511</v>
      </c>
      <c r="C7" s="84">
        <f t="shared" si="1"/>
        <v>4505</v>
      </c>
      <c r="D7" s="774">
        <v>4407</v>
      </c>
      <c r="E7" s="774">
        <v>98</v>
      </c>
      <c r="F7" s="84">
        <f t="shared" si="0"/>
        <v>35508</v>
      </c>
      <c r="G7" s="774">
        <v>33051</v>
      </c>
      <c r="H7" s="774">
        <v>2457</v>
      </c>
    </row>
    <row r="8" spans="1:8" ht="24" customHeight="1">
      <c r="A8" s="778"/>
      <c r="B8" s="781" t="s">
        <v>512</v>
      </c>
      <c r="C8" s="84">
        <f t="shared" si="1"/>
        <v>4072</v>
      </c>
      <c r="D8" s="774">
        <v>3978</v>
      </c>
      <c r="E8" s="774">
        <v>94</v>
      </c>
      <c r="F8" s="84">
        <f t="shared" si="0"/>
        <v>33178</v>
      </c>
      <c r="G8" s="774">
        <v>30584</v>
      </c>
      <c r="H8" s="774">
        <v>2594</v>
      </c>
    </row>
    <row r="9" spans="1:8" ht="24" customHeight="1">
      <c r="A9" s="778"/>
      <c r="B9" s="781" t="s">
        <v>513</v>
      </c>
      <c r="C9" s="84">
        <f t="shared" si="1"/>
        <v>3660</v>
      </c>
      <c r="D9" s="770">
        <v>3581</v>
      </c>
      <c r="E9" s="770">
        <v>79</v>
      </c>
      <c r="F9" s="84">
        <f t="shared" si="0"/>
        <v>32028</v>
      </c>
      <c r="G9" s="770">
        <v>29822</v>
      </c>
      <c r="H9" s="770">
        <v>2206</v>
      </c>
    </row>
    <row r="10" spans="1:8" ht="24" customHeight="1">
      <c r="A10" s="778"/>
      <c r="B10" s="781" t="s">
        <v>514</v>
      </c>
      <c r="C10" s="84">
        <f t="shared" si="1"/>
        <v>3682</v>
      </c>
      <c r="D10" s="770">
        <v>3608</v>
      </c>
      <c r="E10" s="770">
        <v>74</v>
      </c>
      <c r="F10" s="84">
        <f t="shared" si="0"/>
        <v>32547</v>
      </c>
      <c r="G10" s="770">
        <v>29980</v>
      </c>
      <c r="H10" s="770">
        <v>2567</v>
      </c>
    </row>
    <row r="11" spans="1:8" ht="24" customHeight="1">
      <c r="A11" s="778"/>
      <c r="B11" s="781" t="s">
        <v>515</v>
      </c>
      <c r="C11" s="84" t="str">
        <f>IF(E11="-","-",SUM(D11:E11))</f>
        <v>-</v>
      </c>
      <c r="D11" s="770">
        <v>3486</v>
      </c>
      <c r="E11" s="770" t="s">
        <v>516</v>
      </c>
      <c r="F11" s="84" t="str">
        <f t="shared" si="0"/>
        <v>-</v>
      </c>
      <c r="G11" s="770">
        <v>27910</v>
      </c>
      <c r="H11" s="770" t="s">
        <v>516</v>
      </c>
    </row>
    <row r="12" spans="1:8" ht="24" customHeight="1">
      <c r="A12" s="778"/>
      <c r="B12" s="781" t="s">
        <v>517</v>
      </c>
      <c r="C12" s="84">
        <f>IF(E12="-","-",SUM(D12:E12))</f>
        <v>3522</v>
      </c>
      <c r="D12" s="770">
        <v>3451</v>
      </c>
      <c r="E12" s="770">
        <v>71</v>
      </c>
      <c r="F12" s="84">
        <f t="shared" si="0"/>
        <v>31390</v>
      </c>
      <c r="G12" s="770">
        <v>28840</v>
      </c>
      <c r="H12" s="770">
        <v>2550</v>
      </c>
    </row>
    <row r="13" spans="1:8" ht="24" customHeight="1" thickBot="1">
      <c r="A13" s="790"/>
      <c r="B13" s="157" t="s">
        <v>518</v>
      </c>
      <c r="C13" s="788" t="str">
        <f>IF(E13="-","-",SUM(D13:E13))</f>
        <v>-</v>
      </c>
      <c r="D13" s="776">
        <v>3269</v>
      </c>
      <c r="E13" s="776" t="s">
        <v>516</v>
      </c>
      <c r="F13" s="51" t="str">
        <f t="shared" si="0"/>
        <v>-</v>
      </c>
      <c r="G13" s="776">
        <v>29108</v>
      </c>
      <c r="H13" s="776" t="s">
        <v>516</v>
      </c>
    </row>
    <row r="14" spans="1:8" ht="24" customHeight="1">
      <c r="B14" s="159"/>
      <c r="E14" s="1033" t="s">
        <v>519</v>
      </c>
      <c r="F14" s="1033"/>
      <c r="G14" s="1033"/>
      <c r="H14" s="1033"/>
    </row>
    <row r="15" spans="1:8" ht="24" customHeight="1">
      <c r="B15" s="159"/>
      <c r="E15" s="770"/>
      <c r="F15" s="770"/>
      <c r="G15" s="770"/>
      <c r="H15" s="770"/>
    </row>
    <row r="16" spans="1:8" ht="24" customHeight="1">
      <c r="B16" s="159"/>
      <c r="E16" s="770"/>
      <c r="F16" s="770"/>
      <c r="G16" s="770"/>
      <c r="H16" s="770"/>
    </row>
    <row r="17" spans="1:9" ht="24" customHeight="1">
      <c r="B17" s="159"/>
    </row>
    <row r="18" spans="1:9" ht="24" customHeight="1" thickBot="1">
      <c r="A18" s="780" t="s">
        <v>520</v>
      </c>
      <c r="B18" s="160"/>
      <c r="C18" s="783"/>
      <c r="D18" s="783"/>
      <c r="E18" s="783"/>
      <c r="F18" s="783"/>
      <c r="G18" s="783"/>
      <c r="H18" s="783"/>
      <c r="I18" s="783"/>
    </row>
    <row r="19" spans="1:9" ht="24" customHeight="1">
      <c r="A19" s="1109" t="s">
        <v>502</v>
      </c>
      <c r="B19" s="1111"/>
      <c r="C19" s="1113" t="s">
        <v>521</v>
      </c>
      <c r="D19" s="1079"/>
      <c r="E19" s="1114" t="s">
        <v>522</v>
      </c>
      <c r="F19" s="1115"/>
      <c r="G19" s="1114" t="s">
        <v>523</v>
      </c>
      <c r="H19" s="1115"/>
      <c r="I19" s="1109" t="s">
        <v>344</v>
      </c>
    </row>
    <row r="20" spans="1:9" ht="24" customHeight="1">
      <c r="A20" s="1110"/>
      <c r="B20" s="1112"/>
      <c r="C20" s="791" t="s">
        <v>524</v>
      </c>
      <c r="D20" s="161" t="s">
        <v>525</v>
      </c>
      <c r="E20" s="791" t="s">
        <v>524</v>
      </c>
      <c r="F20" s="161" t="s">
        <v>525</v>
      </c>
      <c r="G20" s="791" t="s">
        <v>524</v>
      </c>
      <c r="H20" s="161" t="s">
        <v>525</v>
      </c>
      <c r="I20" s="1110"/>
    </row>
    <row r="21" spans="1:9" ht="24" customHeight="1">
      <c r="A21" s="778" t="s">
        <v>507</v>
      </c>
      <c r="B21" s="781" t="s">
        <v>508</v>
      </c>
      <c r="C21" s="773">
        <v>3395</v>
      </c>
      <c r="D21" s="162">
        <v>100.7</v>
      </c>
      <c r="E21" s="773">
        <v>1190</v>
      </c>
      <c r="F21" s="162">
        <v>101.4</v>
      </c>
      <c r="G21" s="773">
        <v>17</v>
      </c>
      <c r="H21" s="162">
        <v>106.3</v>
      </c>
      <c r="I21" s="785">
        <f>IF(SUM(C21,E21,G21)=0,"",SUM(C21,E21,G21))</f>
        <v>4602</v>
      </c>
    </row>
    <row r="22" spans="1:9" ht="24" customHeight="1">
      <c r="A22" s="778"/>
      <c r="B22" s="781" t="s">
        <v>509</v>
      </c>
      <c r="C22" s="773">
        <v>3636</v>
      </c>
      <c r="D22" s="162">
        <v>107.1</v>
      </c>
      <c r="E22" s="773">
        <v>1296</v>
      </c>
      <c r="F22" s="162">
        <v>108.9</v>
      </c>
      <c r="G22" s="773">
        <v>22</v>
      </c>
      <c r="H22" s="162">
        <v>129.4</v>
      </c>
      <c r="I22" s="785">
        <f t="shared" ref="I22:I30" si="2">IF(SUM(C22,E22,G22)=0,"",SUM(C22,E22,G22))</f>
        <v>4954</v>
      </c>
    </row>
    <row r="23" spans="1:9" ht="24" customHeight="1">
      <c r="A23" s="778" t="s">
        <v>72</v>
      </c>
      <c r="B23" s="781" t="s">
        <v>510</v>
      </c>
      <c r="C23" s="773">
        <v>3218</v>
      </c>
      <c r="D23" s="162">
        <v>88.5</v>
      </c>
      <c r="E23" s="773">
        <v>1448</v>
      </c>
      <c r="F23" s="162">
        <v>111.7</v>
      </c>
      <c r="G23" s="773">
        <v>23</v>
      </c>
      <c r="H23" s="162">
        <v>104.5</v>
      </c>
      <c r="I23" s="785">
        <f t="shared" si="2"/>
        <v>4689</v>
      </c>
    </row>
    <row r="24" spans="1:9" ht="24" customHeight="1">
      <c r="A24" s="778"/>
      <c r="B24" s="781" t="s">
        <v>511</v>
      </c>
      <c r="C24" s="773">
        <v>2841</v>
      </c>
      <c r="D24" s="162">
        <v>88.3</v>
      </c>
      <c r="E24" s="773">
        <v>1548</v>
      </c>
      <c r="F24" s="162">
        <v>106.9</v>
      </c>
      <c r="G24" s="773">
        <v>18</v>
      </c>
      <c r="H24" s="162">
        <v>81.8</v>
      </c>
      <c r="I24" s="785">
        <f t="shared" si="2"/>
        <v>4407</v>
      </c>
    </row>
    <row r="25" spans="1:9" ht="24" customHeight="1">
      <c r="A25" s="778"/>
      <c r="B25" s="781" t="s">
        <v>512</v>
      </c>
      <c r="C25" s="773">
        <v>2423</v>
      </c>
      <c r="D25" s="162">
        <v>85.3</v>
      </c>
      <c r="E25" s="773">
        <v>1532</v>
      </c>
      <c r="F25" s="162">
        <v>99</v>
      </c>
      <c r="G25" s="773">
        <v>23</v>
      </c>
      <c r="H25" s="162">
        <v>127.8</v>
      </c>
      <c r="I25" s="785">
        <f t="shared" si="2"/>
        <v>3978</v>
      </c>
    </row>
    <row r="26" spans="1:9" ht="24" customHeight="1">
      <c r="A26" s="778"/>
      <c r="B26" s="781" t="s">
        <v>513</v>
      </c>
      <c r="C26" s="773">
        <v>2081</v>
      </c>
      <c r="D26" s="162">
        <v>85.9</v>
      </c>
      <c r="E26" s="773">
        <v>1484</v>
      </c>
      <c r="F26" s="162">
        <v>96.9</v>
      </c>
      <c r="G26" s="773">
        <v>16</v>
      </c>
      <c r="H26" s="162">
        <v>69.599999999999994</v>
      </c>
      <c r="I26" s="785">
        <f t="shared" si="2"/>
        <v>3581</v>
      </c>
    </row>
    <row r="27" spans="1:9" ht="24" customHeight="1">
      <c r="A27" s="778"/>
      <c r="B27" s="781" t="s">
        <v>514</v>
      </c>
      <c r="C27" s="773">
        <v>1867</v>
      </c>
      <c r="D27" s="162">
        <v>89.7</v>
      </c>
      <c r="E27" s="773">
        <v>1726</v>
      </c>
      <c r="F27" s="162">
        <v>116.3</v>
      </c>
      <c r="G27" s="773">
        <v>15</v>
      </c>
      <c r="H27" s="162">
        <v>93.8</v>
      </c>
      <c r="I27" s="785">
        <f t="shared" si="2"/>
        <v>3608</v>
      </c>
    </row>
    <row r="28" spans="1:9" ht="24" customHeight="1">
      <c r="A28" s="778"/>
      <c r="B28" s="781" t="s">
        <v>515</v>
      </c>
      <c r="C28" s="773">
        <v>1760</v>
      </c>
      <c r="D28" s="162">
        <v>94.2</v>
      </c>
      <c r="E28" s="773">
        <v>1713</v>
      </c>
      <c r="F28" s="162">
        <v>99.2</v>
      </c>
      <c r="G28" s="773">
        <v>13</v>
      </c>
      <c r="H28" s="162">
        <v>86.7</v>
      </c>
      <c r="I28" s="785">
        <f t="shared" si="2"/>
        <v>3486</v>
      </c>
    </row>
    <row r="29" spans="1:9" ht="24" customHeight="1">
      <c r="A29" s="778"/>
      <c r="B29" s="781" t="s">
        <v>517</v>
      </c>
      <c r="C29" s="773">
        <v>1667</v>
      </c>
      <c r="D29" s="162">
        <v>94.7</v>
      </c>
      <c r="E29" s="773">
        <v>1772</v>
      </c>
      <c r="F29" s="162">
        <v>103.4</v>
      </c>
      <c r="G29" s="773">
        <v>12</v>
      </c>
      <c r="H29" s="162">
        <v>92.3</v>
      </c>
      <c r="I29" s="785">
        <f t="shared" si="2"/>
        <v>3451</v>
      </c>
    </row>
    <row r="30" spans="1:9" ht="24" customHeight="1" thickBot="1">
      <c r="A30" s="790"/>
      <c r="B30" s="157" t="s">
        <v>518</v>
      </c>
      <c r="C30" s="792">
        <v>1559</v>
      </c>
      <c r="D30" s="163">
        <f>IF(C30/C29*100=0,"",C30/C29*100)</f>
        <v>93.521295740851826</v>
      </c>
      <c r="E30" s="783">
        <v>1694</v>
      </c>
      <c r="F30" s="163">
        <f>IF(E30/E29*100=0,"",E30/E29*100)</f>
        <v>95.598194130925506</v>
      </c>
      <c r="G30" s="776">
        <v>16</v>
      </c>
      <c r="H30" s="163">
        <f>IF(G30/G29*100=0,"",G30/G29*100)</f>
        <v>133.33333333333331</v>
      </c>
      <c r="I30" s="784">
        <f t="shared" si="2"/>
        <v>3269</v>
      </c>
    </row>
    <row r="31" spans="1:9" ht="24" customHeight="1">
      <c r="F31" s="1106" t="s">
        <v>519</v>
      </c>
      <c r="G31" s="1106"/>
      <c r="H31" s="1106"/>
      <c r="I31" s="1106"/>
    </row>
  </sheetData>
  <sheetProtection sheet="1"/>
  <mergeCells count="10">
    <mergeCell ref="I19:I20"/>
    <mergeCell ref="F31:I31"/>
    <mergeCell ref="A2:B3"/>
    <mergeCell ref="C2:E2"/>
    <mergeCell ref="F2:H2"/>
    <mergeCell ref="E14:H14"/>
    <mergeCell ref="A19:B20"/>
    <mergeCell ref="C19:D19"/>
    <mergeCell ref="E19:F19"/>
    <mergeCell ref="G19:H19"/>
  </mergeCells>
  <phoneticPr fontId="3"/>
  <printOptions horizontalCentered="1"/>
  <pageMargins left="0.55118110236220474" right="0.51181102362204722" top="0.70866141732283472" bottom="0.6692913385826772" header="0.51181102362204722" footer="0.51181102362204722"/>
  <pageSetup paperSize="9" firstPageNumber="14" orientation="portrait" useFirstPageNumber="1" r:id="rId1"/>
  <headerFooter alignWithMargins="0">
    <oddHeader>&amp;C&amp;20事　業　所</oddHeader>
    <oddFooter>&amp;C&amp;P</oddFooter>
  </headerFooter>
  <rowBreaks count="1" manualBreakCount="1">
    <brk id="3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115"/>
  <sheetViews>
    <sheetView view="pageBreakPreview" zoomScaleNormal="100" zoomScaleSheetLayoutView="100" workbookViewId="0">
      <pane xSplit="3" ySplit="4" topLeftCell="D5" activePane="bottomRight" state="frozen"/>
      <selection sqref="A1:E1"/>
      <selection pane="topRight" sqref="A1:E1"/>
      <selection pane="bottomLeft" sqref="A1:E1"/>
      <selection pane="bottomRight" sqref="A1:E1"/>
    </sheetView>
  </sheetViews>
  <sheetFormatPr defaultRowHeight="13.5"/>
  <cols>
    <col min="1" max="1" width="2.625" style="787" bestFit="1" customWidth="1"/>
    <col min="2" max="2" width="4.5" style="787" bestFit="1" customWidth="1"/>
    <col min="3" max="3" width="27.25" style="773" customWidth="1"/>
    <col min="4" max="11" width="7.5" style="773" customWidth="1"/>
    <col min="12" max="12" width="2.625" style="787" bestFit="1" customWidth="1"/>
    <col min="13" max="13" width="4.5" style="787" bestFit="1" customWidth="1"/>
    <col min="14" max="14" width="27.25" style="773" customWidth="1"/>
    <col min="15" max="22" width="7.5" style="773" customWidth="1"/>
    <col min="23" max="16384" width="9" style="773"/>
  </cols>
  <sheetData>
    <row r="1" spans="1:24" ht="18" customHeight="1" thickBot="1">
      <c r="A1" s="164" t="s">
        <v>526</v>
      </c>
      <c r="B1" s="778"/>
      <c r="C1" s="771"/>
      <c r="D1" s="771"/>
      <c r="E1" s="771"/>
      <c r="F1" s="771"/>
      <c r="G1" s="771"/>
      <c r="H1" s="771"/>
      <c r="I1" s="771"/>
      <c r="J1" s="771"/>
      <c r="K1" s="771"/>
      <c r="L1" s="164" t="s">
        <v>595</v>
      </c>
      <c r="M1" s="778"/>
      <c r="N1" s="188"/>
      <c r="O1" s="771"/>
      <c r="P1" s="771"/>
      <c r="Q1" s="771"/>
      <c r="R1" s="771"/>
      <c r="S1" s="771"/>
      <c r="T1" s="771"/>
      <c r="U1" s="771"/>
      <c r="V1" s="771"/>
      <c r="W1" s="771"/>
      <c r="X1" s="771"/>
    </row>
    <row r="2" spans="1:24">
      <c r="A2" s="1123" t="s">
        <v>527</v>
      </c>
      <c r="B2" s="1123"/>
      <c r="C2" s="1124"/>
      <c r="D2" s="1046" t="s">
        <v>1879</v>
      </c>
      <c r="E2" s="1054"/>
      <c r="F2" s="1054"/>
      <c r="G2" s="1054"/>
      <c r="H2" s="1054"/>
      <c r="I2" s="1054"/>
      <c r="J2" s="1054"/>
      <c r="K2" s="1055"/>
      <c r="L2" s="1123" t="s">
        <v>527</v>
      </c>
      <c r="M2" s="1123"/>
      <c r="N2" s="1124"/>
      <c r="O2" s="1046" t="s">
        <v>1879</v>
      </c>
      <c r="P2" s="1054"/>
      <c r="Q2" s="1054"/>
      <c r="R2" s="1054"/>
      <c r="S2" s="1054"/>
      <c r="T2" s="1054"/>
      <c r="U2" s="1054"/>
      <c r="V2" s="1055"/>
      <c r="W2" s="165"/>
      <c r="X2" s="165"/>
    </row>
    <row r="3" spans="1:24">
      <c r="A3" s="1125"/>
      <c r="B3" s="1125"/>
      <c r="C3" s="1084"/>
      <c r="D3" s="1130" t="s">
        <v>528</v>
      </c>
      <c r="E3" s="1130"/>
      <c r="F3" s="1130" t="s">
        <v>529</v>
      </c>
      <c r="G3" s="1130"/>
      <c r="H3" s="1130" t="s">
        <v>530</v>
      </c>
      <c r="I3" s="1130"/>
      <c r="J3" s="1130" t="s">
        <v>531</v>
      </c>
      <c r="K3" s="1130"/>
      <c r="L3" s="1125"/>
      <c r="M3" s="1125"/>
      <c r="N3" s="1084"/>
      <c r="O3" s="1130" t="s">
        <v>532</v>
      </c>
      <c r="P3" s="1130"/>
      <c r="Q3" s="1130" t="s">
        <v>533</v>
      </c>
      <c r="R3" s="1130"/>
      <c r="S3" s="1130" t="s">
        <v>534</v>
      </c>
      <c r="T3" s="1130"/>
      <c r="U3" s="1130" t="s">
        <v>535</v>
      </c>
      <c r="V3" s="1130"/>
      <c r="W3" s="1130" t="s">
        <v>536</v>
      </c>
      <c r="X3" s="1027"/>
    </row>
    <row r="4" spans="1:24">
      <c r="A4" s="1126"/>
      <c r="B4" s="1126"/>
      <c r="C4" s="1127"/>
      <c r="D4" s="793" t="s">
        <v>524</v>
      </c>
      <c r="E4" s="793" t="s">
        <v>537</v>
      </c>
      <c r="F4" s="793" t="s">
        <v>524</v>
      </c>
      <c r="G4" s="793" t="s">
        <v>537</v>
      </c>
      <c r="H4" s="793" t="s">
        <v>524</v>
      </c>
      <c r="I4" s="793" t="s">
        <v>537</v>
      </c>
      <c r="J4" s="793" t="s">
        <v>524</v>
      </c>
      <c r="K4" s="793" t="s">
        <v>537</v>
      </c>
      <c r="L4" s="1126"/>
      <c r="M4" s="1126"/>
      <c r="N4" s="1127"/>
      <c r="O4" s="793" t="s">
        <v>524</v>
      </c>
      <c r="P4" s="793" t="s">
        <v>537</v>
      </c>
      <c r="Q4" s="793" t="s">
        <v>524</v>
      </c>
      <c r="R4" s="793" t="s">
        <v>537</v>
      </c>
      <c r="S4" s="793" t="s">
        <v>524</v>
      </c>
      <c r="T4" s="793" t="s">
        <v>537</v>
      </c>
      <c r="U4" s="793" t="s">
        <v>524</v>
      </c>
      <c r="V4" s="793" t="s">
        <v>537</v>
      </c>
      <c r="W4" s="793" t="s">
        <v>524</v>
      </c>
      <c r="X4" s="793"/>
    </row>
    <row r="5" spans="1:24" ht="18" customHeight="1">
      <c r="A5" s="1131" t="s">
        <v>538</v>
      </c>
      <c r="B5" s="1132"/>
      <c r="C5" s="1133"/>
      <c r="D5" s="166">
        <f t="shared" ref="D5:E15" si="0">SUM(F5,H5,J5,O5,Q5,S5,U5,W5)</f>
        <v>3269</v>
      </c>
      <c r="E5" s="167">
        <f t="shared" si="0"/>
        <v>29108</v>
      </c>
      <c r="F5" s="168">
        <v>2020</v>
      </c>
      <c r="G5" s="168">
        <v>4207</v>
      </c>
      <c r="H5" s="168">
        <v>570</v>
      </c>
      <c r="I5" s="168">
        <v>3726</v>
      </c>
      <c r="J5" s="168">
        <v>332</v>
      </c>
      <c r="K5" s="168">
        <v>4545</v>
      </c>
      <c r="L5" s="1131" t="str">
        <f>A5</f>
        <v>平　成　２ ８　年</v>
      </c>
      <c r="M5" s="1132"/>
      <c r="N5" s="1133"/>
      <c r="O5" s="168">
        <v>138</v>
      </c>
      <c r="P5" s="168">
        <v>3239</v>
      </c>
      <c r="Q5" s="168">
        <v>95</v>
      </c>
      <c r="R5" s="168">
        <v>3651</v>
      </c>
      <c r="S5" s="168">
        <v>57</v>
      </c>
      <c r="T5" s="168">
        <v>3875</v>
      </c>
      <c r="U5" s="168">
        <v>34</v>
      </c>
      <c r="V5" s="168">
        <v>5865</v>
      </c>
      <c r="W5" s="168">
        <v>23</v>
      </c>
      <c r="X5" s="168"/>
    </row>
    <row r="6" spans="1:24" ht="13.5" customHeight="1">
      <c r="A6" s="169" t="s">
        <v>539</v>
      </c>
      <c r="B6" s="1118" t="s">
        <v>540</v>
      </c>
      <c r="C6" s="1118"/>
      <c r="D6" s="170">
        <f t="shared" si="0"/>
        <v>1</v>
      </c>
      <c r="E6" s="170">
        <f t="shared" si="0"/>
        <v>7</v>
      </c>
      <c r="F6" s="171" t="s">
        <v>177</v>
      </c>
      <c r="G6" s="171" t="s">
        <v>177</v>
      </c>
      <c r="H6" s="171">
        <v>1</v>
      </c>
      <c r="I6" s="171">
        <v>7</v>
      </c>
      <c r="J6" s="171" t="str">
        <f t="shared" ref="J6:W6" si="1">IF(SUM(J7)=0,"-",SUM(J7))</f>
        <v>-</v>
      </c>
      <c r="K6" s="171" t="str">
        <f t="shared" si="1"/>
        <v>-</v>
      </c>
      <c r="L6" s="169" t="str">
        <f t="shared" ref="L6:N11" si="2">IF(A6="","",A6)</f>
        <v>A</v>
      </c>
      <c r="M6" s="1118" t="str">
        <f t="shared" si="2"/>
        <v>農業，林業</v>
      </c>
      <c r="N6" s="1118"/>
      <c r="O6" s="171" t="str">
        <f t="shared" si="1"/>
        <v>-</v>
      </c>
      <c r="P6" s="171" t="str">
        <f t="shared" si="1"/>
        <v>-</v>
      </c>
      <c r="Q6" s="171" t="str">
        <f t="shared" si="1"/>
        <v>-</v>
      </c>
      <c r="R6" s="171" t="str">
        <f t="shared" si="1"/>
        <v>-</v>
      </c>
      <c r="S6" s="171" t="str">
        <f t="shared" si="1"/>
        <v>-</v>
      </c>
      <c r="T6" s="171" t="str">
        <f t="shared" si="1"/>
        <v>-</v>
      </c>
      <c r="U6" s="171" t="str">
        <f t="shared" si="1"/>
        <v>-</v>
      </c>
      <c r="V6" s="171" t="str">
        <f t="shared" si="1"/>
        <v>-</v>
      </c>
      <c r="W6" s="171" t="str">
        <f t="shared" si="1"/>
        <v>-</v>
      </c>
      <c r="X6" s="171"/>
    </row>
    <row r="7" spans="1:24" ht="13.5" customHeight="1">
      <c r="A7" s="778"/>
      <c r="B7" s="172" t="s">
        <v>541</v>
      </c>
      <c r="C7" s="173" t="s">
        <v>542</v>
      </c>
      <c r="D7" s="174">
        <f t="shared" si="0"/>
        <v>1</v>
      </c>
      <c r="E7" s="174">
        <f t="shared" si="0"/>
        <v>7</v>
      </c>
      <c r="F7" s="63" t="s">
        <v>177</v>
      </c>
      <c r="G7" s="63" t="s">
        <v>177</v>
      </c>
      <c r="H7" s="63">
        <v>1</v>
      </c>
      <c r="I7" s="63">
        <v>7</v>
      </c>
      <c r="J7" s="63" t="s">
        <v>177</v>
      </c>
      <c r="K7" s="63" t="s">
        <v>177</v>
      </c>
      <c r="L7" s="778" t="str">
        <f t="shared" si="2"/>
        <v/>
      </c>
      <c r="M7" s="778" t="str">
        <f t="shared" si="2"/>
        <v>01</v>
      </c>
      <c r="N7" s="173" t="str">
        <f>IF(C7="","",C7)</f>
        <v>農業</v>
      </c>
      <c r="O7" s="63" t="s">
        <v>177</v>
      </c>
      <c r="P7" s="63" t="s">
        <v>177</v>
      </c>
      <c r="Q7" s="63" t="s">
        <v>177</v>
      </c>
      <c r="R7" s="63" t="s">
        <v>177</v>
      </c>
      <c r="S7" s="63" t="s">
        <v>177</v>
      </c>
      <c r="T7" s="63" t="s">
        <v>177</v>
      </c>
      <c r="U7" s="63" t="s">
        <v>177</v>
      </c>
      <c r="V7" s="63" t="s">
        <v>177</v>
      </c>
      <c r="W7" s="63" t="s">
        <v>177</v>
      </c>
      <c r="X7" s="63"/>
    </row>
    <row r="8" spans="1:24" ht="13.5" customHeight="1">
      <c r="A8" s="175" t="s">
        <v>543</v>
      </c>
      <c r="B8" s="1117" t="s">
        <v>544</v>
      </c>
      <c r="C8" s="1117"/>
      <c r="D8" s="174">
        <f t="shared" si="0"/>
        <v>186</v>
      </c>
      <c r="E8" s="174">
        <f t="shared" si="0"/>
        <v>1126</v>
      </c>
      <c r="F8" s="176">
        <v>106</v>
      </c>
      <c r="G8" s="176">
        <v>232</v>
      </c>
      <c r="H8" s="176">
        <v>50</v>
      </c>
      <c r="I8" s="176">
        <v>310</v>
      </c>
      <c r="J8" s="176">
        <v>20</v>
      </c>
      <c r="K8" s="176">
        <v>272</v>
      </c>
      <c r="L8" s="169" t="str">
        <f t="shared" si="2"/>
        <v>D</v>
      </c>
      <c r="M8" s="1118" t="str">
        <f t="shared" si="2"/>
        <v>建設業</v>
      </c>
      <c r="N8" s="1118"/>
      <c r="O8" s="176">
        <v>2</v>
      </c>
      <c r="P8" s="176">
        <v>51</v>
      </c>
      <c r="Q8" s="176">
        <v>4</v>
      </c>
      <c r="R8" s="176">
        <v>149</v>
      </c>
      <c r="S8" s="176">
        <v>2</v>
      </c>
      <c r="T8" s="176">
        <v>112</v>
      </c>
      <c r="U8" s="176" t="str">
        <f>IF(SUM(U9:U11)=0,"-",SUM(U9:U11))</f>
        <v>-</v>
      </c>
      <c r="V8" s="176" t="str">
        <f>IF(SUM(V9:V11)=0,"-",SUM(V9:V11))</f>
        <v>-</v>
      </c>
      <c r="W8" s="176">
        <v>2</v>
      </c>
      <c r="X8" s="176"/>
    </row>
    <row r="9" spans="1:24">
      <c r="A9" s="778"/>
      <c r="B9" s="172" t="s">
        <v>545</v>
      </c>
      <c r="C9" s="173" t="s">
        <v>546</v>
      </c>
      <c r="D9" s="177">
        <f t="shared" si="0"/>
        <v>84</v>
      </c>
      <c r="E9" s="177">
        <f t="shared" si="0"/>
        <v>508</v>
      </c>
      <c r="F9" s="63">
        <v>49</v>
      </c>
      <c r="G9" s="63">
        <v>108</v>
      </c>
      <c r="H9" s="63">
        <v>23</v>
      </c>
      <c r="I9" s="63">
        <v>137</v>
      </c>
      <c r="J9" s="63">
        <v>9</v>
      </c>
      <c r="K9" s="63">
        <v>127</v>
      </c>
      <c r="L9" s="778" t="str">
        <f t="shared" si="2"/>
        <v/>
      </c>
      <c r="M9" s="778" t="str">
        <f t="shared" si="2"/>
        <v>06</v>
      </c>
      <c r="N9" s="173" t="str">
        <f>IF(C9="","",C9)</f>
        <v>総合工事業</v>
      </c>
      <c r="O9" s="63" t="s">
        <v>177</v>
      </c>
      <c r="P9" s="63" t="s">
        <v>177</v>
      </c>
      <c r="Q9" s="63">
        <v>2</v>
      </c>
      <c r="R9" s="63">
        <v>76</v>
      </c>
      <c r="S9" s="63">
        <v>1</v>
      </c>
      <c r="T9" s="63">
        <v>60</v>
      </c>
      <c r="U9" s="63" t="s">
        <v>177</v>
      </c>
      <c r="V9" s="63" t="s">
        <v>177</v>
      </c>
      <c r="W9" s="63" t="s">
        <v>177</v>
      </c>
      <c r="X9" s="63"/>
    </row>
    <row r="10" spans="1:24">
      <c r="A10" s="778"/>
      <c r="B10" s="172" t="s">
        <v>547</v>
      </c>
      <c r="C10" s="173" t="s">
        <v>548</v>
      </c>
      <c r="D10" s="177">
        <f t="shared" si="0"/>
        <v>41</v>
      </c>
      <c r="E10" s="177">
        <f t="shared" si="0"/>
        <v>224</v>
      </c>
      <c r="F10" s="63">
        <v>25</v>
      </c>
      <c r="G10" s="63">
        <v>49</v>
      </c>
      <c r="H10" s="63">
        <v>6</v>
      </c>
      <c r="I10" s="63">
        <v>36</v>
      </c>
      <c r="J10" s="63">
        <v>7</v>
      </c>
      <c r="K10" s="63">
        <v>96</v>
      </c>
      <c r="L10" s="778" t="str">
        <f t="shared" si="2"/>
        <v/>
      </c>
      <c r="M10" s="778" t="str">
        <f t="shared" si="2"/>
        <v>07</v>
      </c>
      <c r="N10" s="173" t="str">
        <f t="shared" si="2"/>
        <v>識別工事業</v>
      </c>
      <c r="O10" s="63" t="s">
        <v>177</v>
      </c>
      <c r="P10" s="63" t="s">
        <v>177</v>
      </c>
      <c r="Q10" s="63">
        <v>1</v>
      </c>
      <c r="R10" s="63">
        <v>43</v>
      </c>
      <c r="S10" s="63" t="s">
        <v>177</v>
      </c>
      <c r="T10" s="63" t="s">
        <v>177</v>
      </c>
      <c r="U10" s="63" t="s">
        <v>177</v>
      </c>
      <c r="V10" s="63" t="s">
        <v>177</v>
      </c>
      <c r="W10" s="63">
        <v>2</v>
      </c>
      <c r="X10" s="63"/>
    </row>
    <row r="11" spans="1:24">
      <c r="A11" s="778"/>
      <c r="B11" s="172" t="s">
        <v>549</v>
      </c>
      <c r="C11" s="173" t="s">
        <v>550</v>
      </c>
      <c r="D11" s="178">
        <f t="shared" si="0"/>
        <v>61</v>
      </c>
      <c r="E11" s="178">
        <f t="shared" si="0"/>
        <v>394</v>
      </c>
      <c r="F11" s="63">
        <v>32</v>
      </c>
      <c r="G11" s="63">
        <v>75</v>
      </c>
      <c r="H11" s="63">
        <v>21</v>
      </c>
      <c r="I11" s="63">
        <v>137</v>
      </c>
      <c r="J11" s="63">
        <v>4</v>
      </c>
      <c r="K11" s="63">
        <v>49</v>
      </c>
      <c r="L11" s="778" t="str">
        <f t="shared" si="2"/>
        <v/>
      </c>
      <c r="M11" s="778" t="str">
        <f t="shared" si="2"/>
        <v>08</v>
      </c>
      <c r="N11" s="173" t="str">
        <f t="shared" si="2"/>
        <v>設備工事業</v>
      </c>
      <c r="O11" s="63">
        <v>2</v>
      </c>
      <c r="P11" s="63">
        <v>51</v>
      </c>
      <c r="Q11" s="63">
        <v>1</v>
      </c>
      <c r="R11" s="63">
        <v>30</v>
      </c>
      <c r="S11" s="63">
        <v>1</v>
      </c>
      <c r="T11" s="63">
        <v>52</v>
      </c>
      <c r="U11" s="63" t="s">
        <v>177</v>
      </c>
      <c r="V11" s="63" t="s">
        <v>177</v>
      </c>
      <c r="W11" s="63" t="s">
        <v>177</v>
      </c>
      <c r="X11" s="63"/>
    </row>
    <row r="12" spans="1:24" ht="13.5" customHeight="1">
      <c r="A12" s="179" t="s">
        <v>551</v>
      </c>
      <c r="B12" s="1119" t="s">
        <v>552</v>
      </c>
      <c r="C12" s="1119"/>
      <c r="D12" s="174">
        <f t="shared" si="0"/>
        <v>391</v>
      </c>
      <c r="E12" s="174">
        <f t="shared" si="0"/>
        <v>5094</v>
      </c>
      <c r="F12" s="176">
        <v>198</v>
      </c>
      <c r="G12" s="176">
        <v>477</v>
      </c>
      <c r="H12" s="176">
        <v>83</v>
      </c>
      <c r="I12" s="176">
        <v>539</v>
      </c>
      <c r="J12" s="176">
        <v>50</v>
      </c>
      <c r="K12" s="176">
        <v>688</v>
      </c>
      <c r="L12" s="169" t="str">
        <f>IF(A12="","",A12)</f>
        <v>E</v>
      </c>
      <c r="M12" s="1118" t="str">
        <f>IF(B12="","",B12)</f>
        <v>製造業</v>
      </c>
      <c r="N12" s="1118"/>
      <c r="O12" s="176">
        <v>18</v>
      </c>
      <c r="P12" s="176">
        <v>448</v>
      </c>
      <c r="Q12" s="176">
        <v>21</v>
      </c>
      <c r="R12" s="176">
        <v>821</v>
      </c>
      <c r="S12" s="176">
        <v>13</v>
      </c>
      <c r="T12" s="176">
        <v>909</v>
      </c>
      <c r="U12" s="176">
        <v>7</v>
      </c>
      <c r="V12" s="176">
        <v>1212</v>
      </c>
      <c r="W12" s="176">
        <v>1</v>
      </c>
      <c r="X12" s="176"/>
    </row>
    <row r="13" spans="1:24">
      <c r="A13" s="778"/>
      <c r="B13" s="172" t="s">
        <v>553</v>
      </c>
      <c r="C13" s="173" t="s">
        <v>554</v>
      </c>
      <c r="D13" s="177">
        <f t="shared" si="0"/>
        <v>13</v>
      </c>
      <c r="E13" s="177">
        <f t="shared" si="0"/>
        <v>531</v>
      </c>
      <c r="F13" s="63">
        <v>4</v>
      </c>
      <c r="G13" s="63">
        <v>14</v>
      </c>
      <c r="H13" s="63" t="s">
        <v>177</v>
      </c>
      <c r="I13" s="63" t="s">
        <v>177</v>
      </c>
      <c r="J13" s="63">
        <v>3</v>
      </c>
      <c r="K13" s="63">
        <v>47</v>
      </c>
      <c r="L13" s="778" t="str">
        <f t="shared" ref="L13:N34" si="3">IF(A13="","",A13)</f>
        <v/>
      </c>
      <c r="M13" s="778" t="str">
        <f t="shared" si="3"/>
        <v>09</v>
      </c>
      <c r="N13" s="173" t="str">
        <f t="shared" si="3"/>
        <v>食料品製造業</v>
      </c>
      <c r="O13" s="63">
        <v>1</v>
      </c>
      <c r="P13" s="63">
        <v>25</v>
      </c>
      <c r="Q13" s="63">
        <v>1</v>
      </c>
      <c r="R13" s="63">
        <v>31</v>
      </c>
      <c r="S13" s="63">
        <v>2</v>
      </c>
      <c r="T13" s="63">
        <v>170</v>
      </c>
      <c r="U13" s="63">
        <v>2</v>
      </c>
      <c r="V13" s="63">
        <v>244</v>
      </c>
      <c r="W13" s="63" t="s">
        <v>177</v>
      </c>
      <c r="X13" s="63"/>
    </row>
    <row r="14" spans="1:24">
      <c r="A14" s="778"/>
      <c r="B14" s="778">
        <v>11</v>
      </c>
      <c r="C14" s="180" t="s">
        <v>555</v>
      </c>
      <c r="D14" s="177">
        <f t="shared" si="0"/>
        <v>235</v>
      </c>
      <c r="E14" s="177">
        <f t="shared" si="0"/>
        <v>1769</v>
      </c>
      <c r="F14" s="63">
        <v>138</v>
      </c>
      <c r="G14" s="63">
        <v>330</v>
      </c>
      <c r="H14" s="63">
        <v>48</v>
      </c>
      <c r="I14" s="63">
        <v>317</v>
      </c>
      <c r="J14" s="63">
        <v>29</v>
      </c>
      <c r="K14" s="63">
        <v>412</v>
      </c>
      <c r="L14" s="778" t="str">
        <f t="shared" si="3"/>
        <v/>
      </c>
      <c r="M14" s="778">
        <f t="shared" si="3"/>
        <v>11</v>
      </c>
      <c r="N14" s="173" t="str">
        <f t="shared" si="3"/>
        <v>繊維工業</v>
      </c>
      <c r="O14" s="63">
        <v>9</v>
      </c>
      <c r="P14" s="63">
        <v>228</v>
      </c>
      <c r="Q14" s="63">
        <v>8</v>
      </c>
      <c r="R14" s="63">
        <v>315</v>
      </c>
      <c r="S14" s="63">
        <v>3</v>
      </c>
      <c r="T14" s="63">
        <v>167</v>
      </c>
      <c r="U14" s="63" t="s">
        <v>177</v>
      </c>
      <c r="V14" s="63" t="s">
        <v>177</v>
      </c>
      <c r="W14" s="63" t="s">
        <v>177</v>
      </c>
      <c r="X14" s="63"/>
    </row>
    <row r="15" spans="1:24">
      <c r="A15" s="778"/>
      <c r="B15" s="778">
        <v>12</v>
      </c>
      <c r="C15" s="173" t="s">
        <v>556</v>
      </c>
      <c r="D15" s="177">
        <f t="shared" si="0"/>
        <v>4</v>
      </c>
      <c r="E15" s="177">
        <f t="shared" si="0"/>
        <v>18</v>
      </c>
      <c r="F15" s="63">
        <v>3</v>
      </c>
      <c r="G15" s="63">
        <v>6</v>
      </c>
      <c r="H15" s="63" t="s">
        <v>177</v>
      </c>
      <c r="I15" s="63" t="s">
        <v>177</v>
      </c>
      <c r="J15" s="63">
        <v>1</v>
      </c>
      <c r="K15" s="63">
        <v>12</v>
      </c>
      <c r="L15" s="778" t="str">
        <f t="shared" si="3"/>
        <v/>
      </c>
      <c r="M15" s="778">
        <f t="shared" si="3"/>
        <v>12</v>
      </c>
      <c r="N15" s="173" t="str">
        <f t="shared" si="3"/>
        <v>木材・木製品製造業</v>
      </c>
      <c r="O15" s="63" t="s">
        <v>177</v>
      </c>
      <c r="P15" s="63" t="s">
        <v>177</v>
      </c>
      <c r="Q15" s="63" t="s">
        <v>177</v>
      </c>
      <c r="R15" s="63" t="s">
        <v>177</v>
      </c>
      <c r="S15" s="63" t="s">
        <v>177</v>
      </c>
      <c r="T15" s="63" t="s">
        <v>177</v>
      </c>
      <c r="U15" s="63" t="s">
        <v>177</v>
      </c>
      <c r="V15" s="63" t="s">
        <v>177</v>
      </c>
      <c r="W15" s="63" t="s">
        <v>177</v>
      </c>
      <c r="X15" s="63"/>
    </row>
    <row r="16" spans="1:24">
      <c r="A16" s="778"/>
      <c r="B16" s="778">
        <v>13</v>
      </c>
      <c r="C16" s="173" t="s">
        <v>557</v>
      </c>
      <c r="D16" s="177">
        <v>3</v>
      </c>
      <c r="E16" s="177">
        <v>6</v>
      </c>
      <c r="F16" s="63">
        <v>3</v>
      </c>
      <c r="G16" s="63">
        <v>6</v>
      </c>
      <c r="H16" s="63" t="s">
        <v>177</v>
      </c>
      <c r="I16" s="63" t="s">
        <v>177</v>
      </c>
      <c r="J16" s="63" t="s">
        <v>177</v>
      </c>
      <c r="K16" s="63" t="s">
        <v>177</v>
      </c>
      <c r="L16" s="778" t="str">
        <f t="shared" si="3"/>
        <v/>
      </c>
      <c r="M16" s="778">
        <f t="shared" si="3"/>
        <v>13</v>
      </c>
      <c r="N16" s="173" t="str">
        <f t="shared" si="3"/>
        <v>家具・装備品製造業</v>
      </c>
      <c r="O16" s="63" t="s">
        <v>177</v>
      </c>
      <c r="P16" s="63" t="s">
        <v>177</v>
      </c>
      <c r="Q16" s="63" t="s">
        <v>177</v>
      </c>
      <c r="R16" s="63" t="s">
        <v>177</v>
      </c>
      <c r="S16" s="63" t="s">
        <v>177</v>
      </c>
      <c r="T16" s="63" t="s">
        <v>177</v>
      </c>
      <c r="U16" s="63" t="s">
        <v>177</v>
      </c>
      <c r="V16" s="63" t="s">
        <v>177</v>
      </c>
      <c r="W16" s="63" t="s">
        <v>177</v>
      </c>
      <c r="X16" s="63"/>
    </row>
    <row r="17" spans="1:24">
      <c r="A17" s="778"/>
      <c r="B17" s="778">
        <v>14</v>
      </c>
      <c r="C17" s="181" t="s">
        <v>558</v>
      </c>
      <c r="D17" s="177">
        <f t="shared" ref="D17:E48" si="4">SUM(F17,H17,J17,O17,Q17,S17,U17,W17)</f>
        <v>3</v>
      </c>
      <c r="E17" s="177">
        <f t="shared" si="4"/>
        <v>13</v>
      </c>
      <c r="F17" s="63">
        <v>2</v>
      </c>
      <c r="G17" s="63">
        <v>4</v>
      </c>
      <c r="H17" s="63">
        <v>1</v>
      </c>
      <c r="I17" s="63">
        <v>9</v>
      </c>
      <c r="J17" s="63" t="s">
        <v>177</v>
      </c>
      <c r="K17" s="63" t="s">
        <v>177</v>
      </c>
      <c r="L17" s="778" t="str">
        <f t="shared" si="3"/>
        <v/>
      </c>
      <c r="M17" s="778">
        <f t="shared" si="3"/>
        <v>14</v>
      </c>
      <c r="N17" s="173" t="str">
        <f t="shared" si="3"/>
        <v>パルプ・紙・紙加工品製造業</v>
      </c>
      <c r="O17" s="63" t="s">
        <v>177</v>
      </c>
      <c r="P17" s="63" t="s">
        <v>177</v>
      </c>
      <c r="Q17" s="63" t="s">
        <v>177</v>
      </c>
      <c r="R17" s="63" t="s">
        <v>177</v>
      </c>
      <c r="S17" s="63" t="s">
        <v>177</v>
      </c>
      <c r="T17" s="63" t="s">
        <v>177</v>
      </c>
      <c r="U17" s="63" t="s">
        <v>177</v>
      </c>
      <c r="V17" s="63" t="s">
        <v>177</v>
      </c>
      <c r="W17" s="63" t="s">
        <v>177</v>
      </c>
      <c r="X17" s="63"/>
    </row>
    <row r="18" spans="1:24">
      <c r="A18" s="778"/>
      <c r="B18" s="778">
        <v>15</v>
      </c>
      <c r="C18" s="173" t="s">
        <v>559</v>
      </c>
      <c r="D18" s="177">
        <f t="shared" si="4"/>
        <v>16</v>
      </c>
      <c r="E18" s="177">
        <f t="shared" si="4"/>
        <v>206</v>
      </c>
      <c r="F18" s="63">
        <v>6</v>
      </c>
      <c r="G18" s="63">
        <v>11</v>
      </c>
      <c r="H18" s="63">
        <v>2</v>
      </c>
      <c r="I18" s="63">
        <v>14</v>
      </c>
      <c r="J18" s="63">
        <v>4</v>
      </c>
      <c r="K18" s="63">
        <v>49</v>
      </c>
      <c r="L18" s="778" t="str">
        <f t="shared" si="3"/>
        <v/>
      </c>
      <c r="M18" s="778">
        <f t="shared" si="3"/>
        <v>15</v>
      </c>
      <c r="N18" s="173" t="str">
        <f t="shared" si="3"/>
        <v>印刷・同関連産業</v>
      </c>
      <c r="O18" s="63">
        <v>1</v>
      </c>
      <c r="P18" s="63">
        <v>24</v>
      </c>
      <c r="Q18" s="63">
        <v>3</v>
      </c>
      <c r="R18" s="63">
        <v>108</v>
      </c>
      <c r="S18" s="63" t="s">
        <v>177</v>
      </c>
      <c r="T18" s="63" t="s">
        <v>177</v>
      </c>
      <c r="U18" s="63" t="s">
        <v>177</v>
      </c>
      <c r="V18" s="63" t="s">
        <v>177</v>
      </c>
      <c r="W18" s="63" t="s">
        <v>177</v>
      </c>
      <c r="X18" s="63"/>
    </row>
    <row r="19" spans="1:24">
      <c r="A19" s="778"/>
      <c r="B19" s="778">
        <v>16</v>
      </c>
      <c r="C19" s="173" t="s">
        <v>560</v>
      </c>
      <c r="D19" s="177">
        <f t="shared" si="4"/>
        <v>8</v>
      </c>
      <c r="E19" s="177">
        <f t="shared" si="4"/>
        <v>393</v>
      </c>
      <c r="F19" s="63">
        <v>1</v>
      </c>
      <c r="G19" s="63">
        <v>1</v>
      </c>
      <c r="H19" s="63">
        <v>1</v>
      </c>
      <c r="I19" s="63">
        <v>5</v>
      </c>
      <c r="J19" s="63">
        <v>1</v>
      </c>
      <c r="K19" s="63">
        <v>18</v>
      </c>
      <c r="L19" s="778" t="str">
        <f t="shared" si="3"/>
        <v/>
      </c>
      <c r="M19" s="778">
        <f t="shared" si="3"/>
        <v>16</v>
      </c>
      <c r="N19" s="173" t="str">
        <f t="shared" si="3"/>
        <v>化学工業</v>
      </c>
      <c r="O19" s="63" t="s">
        <v>177</v>
      </c>
      <c r="P19" s="63" t="s">
        <v>177</v>
      </c>
      <c r="Q19" s="63">
        <v>1</v>
      </c>
      <c r="R19" s="63">
        <v>48</v>
      </c>
      <c r="S19" s="63">
        <v>3</v>
      </c>
      <c r="T19" s="63">
        <v>208</v>
      </c>
      <c r="U19" s="63">
        <v>1</v>
      </c>
      <c r="V19" s="63">
        <v>113</v>
      </c>
      <c r="W19" s="63" t="s">
        <v>177</v>
      </c>
      <c r="X19" s="63"/>
    </row>
    <row r="20" spans="1:24">
      <c r="A20" s="778"/>
      <c r="B20" s="778">
        <v>17</v>
      </c>
      <c r="C20" s="181" t="s">
        <v>561</v>
      </c>
      <c r="D20" s="177">
        <f t="shared" si="4"/>
        <v>5</v>
      </c>
      <c r="E20" s="177">
        <f t="shared" si="4"/>
        <v>33</v>
      </c>
      <c r="F20" s="63">
        <v>2</v>
      </c>
      <c r="G20" s="63">
        <v>5</v>
      </c>
      <c r="H20" s="63">
        <v>1</v>
      </c>
      <c r="I20" s="63">
        <v>5</v>
      </c>
      <c r="J20" s="63">
        <v>2</v>
      </c>
      <c r="K20" s="63">
        <v>23</v>
      </c>
      <c r="L20" s="778" t="str">
        <f t="shared" si="3"/>
        <v/>
      </c>
      <c r="M20" s="778">
        <f t="shared" si="3"/>
        <v>17</v>
      </c>
      <c r="N20" s="173" t="str">
        <f t="shared" si="3"/>
        <v>石油製品・石炭製品製造業</v>
      </c>
      <c r="O20" s="63" t="s">
        <v>177</v>
      </c>
      <c r="P20" s="63" t="s">
        <v>177</v>
      </c>
      <c r="Q20" s="63" t="s">
        <v>177</v>
      </c>
      <c r="R20" s="63" t="s">
        <v>177</v>
      </c>
      <c r="S20" s="63" t="s">
        <v>177</v>
      </c>
      <c r="T20" s="63" t="s">
        <v>177</v>
      </c>
      <c r="U20" s="63" t="s">
        <v>177</v>
      </c>
      <c r="V20" s="63" t="s">
        <v>177</v>
      </c>
      <c r="W20" s="63" t="s">
        <v>177</v>
      </c>
      <c r="X20" s="63"/>
    </row>
    <row r="21" spans="1:24">
      <c r="A21" s="778"/>
      <c r="B21" s="778">
        <v>18</v>
      </c>
      <c r="C21" s="173" t="s">
        <v>562</v>
      </c>
      <c r="D21" s="177">
        <f t="shared" si="4"/>
        <v>10</v>
      </c>
      <c r="E21" s="177">
        <f t="shared" si="4"/>
        <v>101</v>
      </c>
      <c r="F21" s="63">
        <v>2</v>
      </c>
      <c r="G21" s="63">
        <v>5</v>
      </c>
      <c r="H21" s="63">
        <v>6</v>
      </c>
      <c r="I21" s="63">
        <v>43</v>
      </c>
      <c r="J21" s="63">
        <v>1</v>
      </c>
      <c r="K21" s="63">
        <v>11</v>
      </c>
      <c r="L21" s="778" t="str">
        <f t="shared" si="3"/>
        <v/>
      </c>
      <c r="M21" s="778">
        <f t="shared" si="3"/>
        <v>18</v>
      </c>
      <c r="N21" s="173" t="str">
        <f t="shared" si="3"/>
        <v>プラスッチク製品製造業</v>
      </c>
      <c r="O21" s="63" t="s">
        <v>177</v>
      </c>
      <c r="P21" s="63" t="s">
        <v>177</v>
      </c>
      <c r="Q21" s="63">
        <v>1</v>
      </c>
      <c r="R21" s="63">
        <v>42</v>
      </c>
      <c r="S21" s="63" t="s">
        <v>177</v>
      </c>
      <c r="T21" s="63" t="s">
        <v>177</v>
      </c>
      <c r="U21" s="63" t="s">
        <v>177</v>
      </c>
      <c r="V21" s="63" t="s">
        <v>177</v>
      </c>
      <c r="W21" s="63" t="s">
        <v>177</v>
      </c>
      <c r="X21" s="63"/>
    </row>
    <row r="22" spans="1:24">
      <c r="A22" s="778"/>
      <c r="B22" s="778">
        <v>19</v>
      </c>
      <c r="C22" s="173" t="s">
        <v>563</v>
      </c>
      <c r="D22" s="177">
        <f t="shared" si="4"/>
        <v>3</v>
      </c>
      <c r="E22" s="177">
        <f t="shared" si="4"/>
        <v>392</v>
      </c>
      <c r="F22" s="63">
        <v>1</v>
      </c>
      <c r="G22" s="63">
        <v>4</v>
      </c>
      <c r="H22" s="63" t="s">
        <v>177</v>
      </c>
      <c r="I22" s="63" t="s">
        <v>177</v>
      </c>
      <c r="J22" s="63" t="s">
        <v>177</v>
      </c>
      <c r="K22" s="63" t="s">
        <v>177</v>
      </c>
      <c r="L22" s="778" t="str">
        <f t="shared" si="3"/>
        <v/>
      </c>
      <c r="M22" s="778">
        <f t="shared" si="3"/>
        <v>19</v>
      </c>
      <c r="N22" s="173" t="str">
        <f t="shared" si="3"/>
        <v>ゴム製品製造業</v>
      </c>
      <c r="O22" s="63" t="s">
        <v>177</v>
      </c>
      <c r="P22" s="63" t="s">
        <v>177</v>
      </c>
      <c r="Q22" s="63" t="s">
        <v>177</v>
      </c>
      <c r="R22" s="63" t="s">
        <v>177</v>
      </c>
      <c r="S22" s="63" t="s">
        <v>177</v>
      </c>
      <c r="T22" s="63" t="s">
        <v>177</v>
      </c>
      <c r="U22" s="63">
        <v>1</v>
      </c>
      <c r="V22" s="63">
        <v>388</v>
      </c>
      <c r="W22" s="63">
        <v>1</v>
      </c>
      <c r="X22" s="63"/>
    </row>
    <row r="23" spans="1:24" ht="27">
      <c r="A23" s="778"/>
      <c r="B23" s="778">
        <v>20</v>
      </c>
      <c r="C23" s="181" t="s">
        <v>564</v>
      </c>
      <c r="D23" s="177">
        <f t="shared" si="4"/>
        <v>1</v>
      </c>
      <c r="E23" s="177">
        <f t="shared" si="4"/>
        <v>2</v>
      </c>
      <c r="F23" s="63">
        <v>1</v>
      </c>
      <c r="G23" s="63">
        <v>2</v>
      </c>
      <c r="H23" s="63" t="s">
        <v>177</v>
      </c>
      <c r="I23" s="63" t="s">
        <v>177</v>
      </c>
      <c r="J23" s="63" t="s">
        <v>177</v>
      </c>
      <c r="K23" s="63" t="s">
        <v>177</v>
      </c>
      <c r="L23" s="778" t="str">
        <f t="shared" si="3"/>
        <v/>
      </c>
      <c r="M23" s="778">
        <f t="shared" si="3"/>
        <v>20</v>
      </c>
      <c r="N23" s="173" t="str">
        <f t="shared" si="3"/>
        <v>なめし革・同製品・毛皮製造業</v>
      </c>
      <c r="O23" s="63" t="s">
        <v>177</v>
      </c>
      <c r="P23" s="63" t="s">
        <v>177</v>
      </c>
      <c r="Q23" s="63" t="s">
        <v>177</v>
      </c>
      <c r="R23" s="63" t="s">
        <v>177</v>
      </c>
      <c r="S23" s="63" t="s">
        <v>177</v>
      </c>
      <c r="T23" s="63" t="s">
        <v>177</v>
      </c>
      <c r="U23" s="63" t="s">
        <v>177</v>
      </c>
      <c r="V23" s="63" t="s">
        <v>177</v>
      </c>
      <c r="W23" s="63" t="s">
        <v>177</v>
      </c>
      <c r="X23" s="63"/>
    </row>
    <row r="24" spans="1:24">
      <c r="A24" s="778"/>
      <c r="B24" s="778">
        <v>21</v>
      </c>
      <c r="C24" s="173" t="s">
        <v>565</v>
      </c>
      <c r="D24" s="177">
        <f t="shared" si="4"/>
        <v>7</v>
      </c>
      <c r="E24" s="177">
        <f t="shared" si="4"/>
        <v>28</v>
      </c>
      <c r="F24" s="63">
        <v>3</v>
      </c>
      <c r="G24" s="63">
        <v>3</v>
      </c>
      <c r="H24" s="63">
        <v>3</v>
      </c>
      <c r="I24" s="63">
        <v>15</v>
      </c>
      <c r="J24" s="63">
        <v>1</v>
      </c>
      <c r="K24" s="63">
        <v>10</v>
      </c>
      <c r="L24" s="778" t="str">
        <f t="shared" si="3"/>
        <v/>
      </c>
      <c r="M24" s="778">
        <f t="shared" si="3"/>
        <v>21</v>
      </c>
      <c r="N24" s="173" t="str">
        <f t="shared" si="3"/>
        <v>窯業・土石製品製造業</v>
      </c>
      <c r="O24" s="63" t="s">
        <v>177</v>
      </c>
      <c r="P24" s="63" t="s">
        <v>177</v>
      </c>
      <c r="Q24" s="63" t="s">
        <v>177</v>
      </c>
      <c r="R24" s="63" t="s">
        <v>177</v>
      </c>
      <c r="S24" s="63" t="s">
        <v>177</v>
      </c>
      <c r="T24" s="63" t="s">
        <v>177</v>
      </c>
      <c r="U24" s="63" t="s">
        <v>177</v>
      </c>
      <c r="V24" s="63" t="s">
        <v>177</v>
      </c>
      <c r="W24" s="63" t="s">
        <v>177</v>
      </c>
      <c r="X24" s="63"/>
    </row>
    <row r="25" spans="1:24">
      <c r="A25" s="778"/>
      <c r="B25" s="778">
        <v>22</v>
      </c>
      <c r="C25" s="173" t="s">
        <v>566</v>
      </c>
      <c r="D25" s="177">
        <f t="shared" si="4"/>
        <v>9</v>
      </c>
      <c r="E25" s="177">
        <f t="shared" si="4"/>
        <v>407</v>
      </c>
      <c r="F25" s="63" t="s">
        <v>177</v>
      </c>
      <c r="G25" s="63" t="s">
        <v>177</v>
      </c>
      <c r="H25" s="63">
        <v>2</v>
      </c>
      <c r="I25" s="63">
        <v>13</v>
      </c>
      <c r="J25" s="63">
        <v>1</v>
      </c>
      <c r="K25" s="63">
        <v>10</v>
      </c>
      <c r="L25" s="778" t="str">
        <f t="shared" si="3"/>
        <v/>
      </c>
      <c r="M25" s="778">
        <f t="shared" si="3"/>
        <v>22</v>
      </c>
      <c r="N25" s="173" t="str">
        <f t="shared" si="3"/>
        <v>鉄鋼業</v>
      </c>
      <c r="O25" s="63">
        <v>1</v>
      </c>
      <c r="P25" s="63">
        <v>22</v>
      </c>
      <c r="Q25" s="63">
        <v>1</v>
      </c>
      <c r="R25" s="63">
        <v>35</v>
      </c>
      <c r="S25" s="63">
        <v>3</v>
      </c>
      <c r="T25" s="63">
        <v>218</v>
      </c>
      <c r="U25" s="63">
        <v>1</v>
      </c>
      <c r="V25" s="63">
        <v>109</v>
      </c>
      <c r="W25" s="63" t="s">
        <v>177</v>
      </c>
      <c r="X25" s="63"/>
    </row>
    <row r="26" spans="1:24">
      <c r="A26" s="778"/>
      <c r="B26" s="778">
        <v>23</v>
      </c>
      <c r="C26" s="173" t="s">
        <v>567</v>
      </c>
      <c r="D26" s="177">
        <f t="shared" si="4"/>
        <v>1</v>
      </c>
      <c r="E26" s="177">
        <f t="shared" si="4"/>
        <v>2</v>
      </c>
      <c r="F26" s="63">
        <v>1</v>
      </c>
      <c r="G26" s="63">
        <v>2</v>
      </c>
      <c r="H26" s="63" t="s">
        <v>177</v>
      </c>
      <c r="I26" s="63" t="s">
        <v>177</v>
      </c>
      <c r="J26" s="63" t="s">
        <v>177</v>
      </c>
      <c r="K26" s="63" t="s">
        <v>177</v>
      </c>
      <c r="L26" s="778" t="str">
        <f t="shared" si="3"/>
        <v/>
      </c>
      <c r="M26" s="778">
        <f t="shared" si="3"/>
        <v>23</v>
      </c>
      <c r="N26" s="173" t="str">
        <f t="shared" si="3"/>
        <v>非鉄金属製造業</v>
      </c>
      <c r="O26" s="63" t="s">
        <v>177</v>
      </c>
      <c r="P26" s="63" t="s">
        <v>177</v>
      </c>
      <c r="Q26" s="63" t="s">
        <v>177</v>
      </c>
      <c r="R26" s="63" t="s">
        <v>177</v>
      </c>
      <c r="S26" s="63" t="s">
        <v>177</v>
      </c>
      <c r="T26" s="63" t="s">
        <v>177</v>
      </c>
      <c r="U26" s="63" t="s">
        <v>177</v>
      </c>
      <c r="V26" s="63" t="s">
        <v>177</v>
      </c>
      <c r="W26" s="63" t="s">
        <v>177</v>
      </c>
      <c r="X26" s="63"/>
    </row>
    <row r="27" spans="1:24">
      <c r="A27" s="778"/>
      <c r="B27" s="778">
        <v>24</v>
      </c>
      <c r="C27" s="173" t="s">
        <v>568</v>
      </c>
      <c r="D27" s="177">
        <f t="shared" si="4"/>
        <v>26</v>
      </c>
      <c r="E27" s="177">
        <f t="shared" si="4"/>
        <v>307</v>
      </c>
      <c r="F27" s="63">
        <v>8</v>
      </c>
      <c r="G27" s="63">
        <v>20</v>
      </c>
      <c r="H27" s="63">
        <v>10</v>
      </c>
      <c r="I27" s="63">
        <v>63</v>
      </c>
      <c r="J27" s="63">
        <v>2</v>
      </c>
      <c r="K27" s="63">
        <v>25</v>
      </c>
      <c r="L27" s="778" t="str">
        <f t="shared" si="3"/>
        <v/>
      </c>
      <c r="M27" s="778">
        <f t="shared" si="3"/>
        <v>24</v>
      </c>
      <c r="N27" s="173" t="str">
        <f t="shared" si="3"/>
        <v>金属製品製造業</v>
      </c>
      <c r="O27" s="63">
        <v>3</v>
      </c>
      <c r="P27" s="63">
        <v>75</v>
      </c>
      <c r="Q27" s="63">
        <v>3</v>
      </c>
      <c r="R27" s="63">
        <v>124</v>
      </c>
      <c r="S27" s="63" t="s">
        <v>177</v>
      </c>
      <c r="T27" s="63" t="s">
        <v>177</v>
      </c>
      <c r="U27" s="63" t="s">
        <v>177</v>
      </c>
      <c r="V27" s="63" t="s">
        <v>177</v>
      </c>
      <c r="W27" s="63" t="s">
        <v>177</v>
      </c>
      <c r="X27" s="63"/>
    </row>
    <row r="28" spans="1:24">
      <c r="A28" s="778"/>
      <c r="B28" s="778">
        <v>25</v>
      </c>
      <c r="C28" s="173" t="s">
        <v>569</v>
      </c>
      <c r="D28" s="177">
        <f t="shared" si="4"/>
        <v>5</v>
      </c>
      <c r="E28" s="177">
        <f t="shared" si="4"/>
        <v>56</v>
      </c>
      <c r="F28" s="63">
        <v>2</v>
      </c>
      <c r="G28" s="63">
        <v>5</v>
      </c>
      <c r="H28" s="63">
        <v>1</v>
      </c>
      <c r="I28" s="63">
        <v>5</v>
      </c>
      <c r="J28" s="63">
        <v>1</v>
      </c>
      <c r="K28" s="63">
        <v>12</v>
      </c>
      <c r="L28" s="778" t="str">
        <f t="shared" si="3"/>
        <v/>
      </c>
      <c r="M28" s="778">
        <f t="shared" si="3"/>
        <v>25</v>
      </c>
      <c r="N28" s="173" t="str">
        <f t="shared" si="3"/>
        <v>はん用機械器具製造業</v>
      </c>
      <c r="O28" s="63" t="s">
        <v>177</v>
      </c>
      <c r="P28" s="63" t="s">
        <v>177</v>
      </c>
      <c r="Q28" s="63">
        <v>1</v>
      </c>
      <c r="R28" s="63">
        <v>34</v>
      </c>
      <c r="S28" s="63" t="s">
        <v>177</v>
      </c>
      <c r="T28" s="63" t="s">
        <v>177</v>
      </c>
      <c r="U28" s="63" t="s">
        <v>177</v>
      </c>
      <c r="V28" s="63" t="s">
        <v>177</v>
      </c>
      <c r="W28" s="63" t="s">
        <v>177</v>
      </c>
      <c r="X28" s="63"/>
    </row>
    <row r="29" spans="1:24">
      <c r="A29" s="778"/>
      <c r="B29" s="778">
        <v>26</v>
      </c>
      <c r="C29" s="173" t="s">
        <v>570</v>
      </c>
      <c r="D29" s="177">
        <f t="shared" si="4"/>
        <v>13</v>
      </c>
      <c r="E29" s="177">
        <f t="shared" si="4"/>
        <v>292</v>
      </c>
      <c r="F29" s="63">
        <v>7</v>
      </c>
      <c r="G29" s="63">
        <v>23</v>
      </c>
      <c r="H29" s="63">
        <v>2</v>
      </c>
      <c r="I29" s="63">
        <v>10</v>
      </c>
      <c r="J29" s="63" t="s">
        <v>177</v>
      </c>
      <c r="K29" s="63" t="s">
        <v>177</v>
      </c>
      <c r="L29" s="778" t="str">
        <f t="shared" si="3"/>
        <v/>
      </c>
      <c r="M29" s="778">
        <f t="shared" si="3"/>
        <v>26</v>
      </c>
      <c r="N29" s="173" t="str">
        <f t="shared" si="3"/>
        <v>生産用機械器具製造業</v>
      </c>
      <c r="O29" s="63">
        <v>1</v>
      </c>
      <c r="P29" s="63">
        <v>26</v>
      </c>
      <c r="Q29" s="63">
        <v>1</v>
      </c>
      <c r="R29" s="63">
        <v>42</v>
      </c>
      <c r="S29" s="63">
        <v>1</v>
      </c>
      <c r="T29" s="63">
        <v>81</v>
      </c>
      <c r="U29" s="63">
        <v>1</v>
      </c>
      <c r="V29" s="63">
        <v>110</v>
      </c>
      <c r="W29" s="63" t="s">
        <v>177</v>
      </c>
      <c r="X29" s="63"/>
    </row>
    <row r="30" spans="1:24">
      <c r="A30" s="778"/>
      <c r="B30" s="778">
        <v>27</v>
      </c>
      <c r="C30" s="173" t="s">
        <v>571</v>
      </c>
      <c r="D30" s="177">
        <f t="shared" si="4"/>
        <v>3</v>
      </c>
      <c r="E30" s="177">
        <f t="shared" si="4"/>
        <v>12</v>
      </c>
      <c r="F30" s="63">
        <v>2</v>
      </c>
      <c r="G30" s="63">
        <v>6</v>
      </c>
      <c r="H30" s="63">
        <v>1</v>
      </c>
      <c r="I30" s="63">
        <v>6</v>
      </c>
      <c r="J30" s="63" t="s">
        <v>177</v>
      </c>
      <c r="K30" s="63" t="s">
        <v>177</v>
      </c>
      <c r="L30" s="778" t="str">
        <f t="shared" si="3"/>
        <v/>
      </c>
      <c r="M30" s="778">
        <f t="shared" si="3"/>
        <v>27</v>
      </c>
      <c r="N30" s="173" t="str">
        <f t="shared" si="3"/>
        <v>業務用機械器具製造業</v>
      </c>
      <c r="O30" s="63" t="s">
        <v>177</v>
      </c>
      <c r="P30" s="63" t="s">
        <v>177</v>
      </c>
      <c r="Q30" s="63" t="s">
        <v>177</v>
      </c>
      <c r="R30" s="63" t="s">
        <v>177</v>
      </c>
      <c r="S30" s="63" t="s">
        <v>177</v>
      </c>
      <c r="T30" s="63" t="s">
        <v>177</v>
      </c>
      <c r="U30" s="63" t="s">
        <v>177</v>
      </c>
      <c r="V30" s="63" t="s">
        <v>177</v>
      </c>
      <c r="W30" s="63" t="s">
        <v>177</v>
      </c>
      <c r="X30" s="63"/>
    </row>
    <row r="31" spans="1:24" ht="27">
      <c r="A31" s="778"/>
      <c r="B31" s="778">
        <v>28</v>
      </c>
      <c r="C31" s="182" t="s">
        <v>572</v>
      </c>
      <c r="D31" s="177">
        <f t="shared" si="4"/>
        <v>3</v>
      </c>
      <c r="E31" s="177">
        <f t="shared" si="4"/>
        <v>307</v>
      </c>
      <c r="F31" s="63" t="s">
        <v>177</v>
      </c>
      <c r="G31" s="63" t="s">
        <v>177</v>
      </c>
      <c r="H31" s="183" t="s">
        <v>177</v>
      </c>
      <c r="I31" s="183" t="s">
        <v>177</v>
      </c>
      <c r="J31" s="63">
        <v>1</v>
      </c>
      <c r="K31" s="63">
        <v>17</v>
      </c>
      <c r="L31" s="778" t="str">
        <f t="shared" si="3"/>
        <v/>
      </c>
      <c r="M31" s="778">
        <f t="shared" si="3"/>
        <v>28</v>
      </c>
      <c r="N31" s="173" t="str">
        <f t="shared" si="3"/>
        <v>電子部品・デバイス・電子回路製造業</v>
      </c>
      <c r="O31" s="63" t="s">
        <v>177</v>
      </c>
      <c r="P31" s="63" t="s">
        <v>177</v>
      </c>
      <c r="Q31" s="63">
        <v>1</v>
      </c>
      <c r="R31" s="63">
        <v>42</v>
      </c>
      <c r="S31" s="63" t="s">
        <v>177</v>
      </c>
      <c r="T31" s="63" t="s">
        <v>177</v>
      </c>
      <c r="U31" s="63">
        <v>1</v>
      </c>
      <c r="V31" s="63">
        <v>248</v>
      </c>
      <c r="W31" s="63" t="s">
        <v>177</v>
      </c>
      <c r="X31" s="63"/>
    </row>
    <row r="32" spans="1:24">
      <c r="A32" s="778"/>
      <c r="B32" s="778">
        <v>29</v>
      </c>
      <c r="C32" s="173" t="s">
        <v>573</v>
      </c>
      <c r="D32" s="177">
        <f t="shared" si="4"/>
        <v>11</v>
      </c>
      <c r="E32" s="177">
        <f t="shared" si="4"/>
        <v>152</v>
      </c>
      <c r="F32" s="63">
        <v>5</v>
      </c>
      <c r="G32" s="63">
        <v>12</v>
      </c>
      <c r="H32" s="63">
        <v>2</v>
      </c>
      <c r="I32" s="63">
        <v>12</v>
      </c>
      <c r="J32" s="63">
        <v>1</v>
      </c>
      <c r="K32" s="63">
        <v>15</v>
      </c>
      <c r="L32" s="778" t="str">
        <f t="shared" si="3"/>
        <v/>
      </c>
      <c r="M32" s="778">
        <f t="shared" si="3"/>
        <v>29</v>
      </c>
      <c r="N32" s="173" t="str">
        <f t="shared" si="3"/>
        <v>電機機械器具製造業</v>
      </c>
      <c r="O32" s="63">
        <v>2</v>
      </c>
      <c r="P32" s="63">
        <v>48</v>
      </c>
      <c r="Q32" s="63" t="s">
        <v>177</v>
      </c>
      <c r="R32" s="63" t="s">
        <v>177</v>
      </c>
      <c r="S32" s="63">
        <v>1</v>
      </c>
      <c r="T32" s="63">
        <v>65</v>
      </c>
      <c r="U32" s="63" t="s">
        <v>177</v>
      </c>
      <c r="V32" s="63" t="s">
        <v>177</v>
      </c>
      <c r="W32" s="63" t="s">
        <v>177</v>
      </c>
      <c r="X32" s="63"/>
    </row>
    <row r="33" spans="1:26">
      <c r="A33" s="778"/>
      <c r="B33" s="778">
        <v>31</v>
      </c>
      <c r="C33" s="173" t="s">
        <v>574</v>
      </c>
      <c r="D33" s="177">
        <f t="shared" si="4"/>
        <v>5</v>
      </c>
      <c r="E33" s="177">
        <f t="shared" si="4"/>
        <v>40</v>
      </c>
      <c r="F33" s="63">
        <v>2</v>
      </c>
      <c r="G33" s="63">
        <v>4</v>
      </c>
      <c r="H33" s="63">
        <v>1</v>
      </c>
      <c r="I33" s="63">
        <v>9</v>
      </c>
      <c r="J33" s="63">
        <v>2</v>
      </c>
      <c r="K33" s="63">
        <v>27</v>
      </c>
      <c r="L33" s="778" t="str">
        <f t="shared" si="3"/>
        <v/>
      </c>
      <c r="M33" s="778">
        <f t="shared" si="3"/>
        <v>31</v>
      </c>
      <c r="N33" s="173" t="str">
        <f t="shared" si="3"/>
        <v>輸送用機械器具製造業</v>
      </c>
      <c r="O33" s="63" t="s">
        <v>177</v>
      </c>
      <c r="P33" s="63" t="s">
        <v>177</v>
      </c>
      <c r="Q33" s="63" t="s">
        <v>177</v>
      </c>
      <c r="R33" s="63" t="s">
        <v>177</v>
      </c>
      <c r="S33" s="63" t="s">
        <v>177</v>
      </c>
      <c r="T33" s="63" t="s">
        <v>177</v>
      </c>
      <c r="U33" s="63" t="s">
        <v>177</v>
      </c>
      <c r="V33" s="63" t="s">
        <v>177</v>
      </c>
      <c r="W33" s="63" t="s">
        <v>177</v>
      </c>
      <c r="X33" s="63"/>
    </row>
    <row r="34" spans="1:26" ht="14.25" customHeight="1">
      <c r="A34" s="778"/>
      <c r="B34" s="778">
        <v>32</v>
      </c>
      <c r="C34" s="173" t="s">
        <v>575</v>
      </c>
      <c r="D34" s="177">
        <f t="shared" si="4"/>
        <v>7</v>
      </c>
      <c r="E34" s="177">
        <f t="shared" si="4"/>
        <v>27</v>
      </c>
      <c r="F34" s="63">
        <v>5</v>
      </c>
      <c r="G34" s="63">
        <v>14</v>
      </c>
      <c r="H34" s="63">
        <v>2</v>
      </c>
      <c r="I34" s="63">
        <v>13</v>
      </c>
      <c r="J34" s="63" t="s">
        <v>177</v>
      </c>
      <c r="K34" s="63" t="s">
        <v>177</v>
      </c>
      <c r="L34" s="778" t="str">
        <f t="shared" si="3"/>
        <v/>
      </c>
      <c r="M34" s="778">
        <f t="shared" si="3"/>
        <v>32</v>
      </c>
      <c r="N34" s="173" t="str">
        <f t="shared" si="3"/>
        <v>その他の製造業</v>
      </c>
      <c r="O34" s="63" t="s">
        <v>177</v>
      </c>
      <c r="P34" s="63" t="s">
        <v>177</v>
      </c>
      <c r="Q34" s="63" t="s">
        <v>177</v>
      </c>
      <c r="R34" s="63" t="s">
        <v>177</v>
      </c>
      <c r="S34" s="63" t="s">
        <v>177</v>
      </c>
      <c r="T34" s="63" t="s">
        <v>177</v>
      </c>
      <c r="U34" s="63" t="s">
        <v>177</v>
      </c>
      <c r="V34" s="63" t="s">
        <v>177</v>
      </c>
      <c r="W34" s="63" t="s">
        <v>177</v>
      </c>
      <c r="X34" s="63"/>
    </row>
    <row r="35" spans="1:26" ht="13.5" customHeight="1">
      <c r="A35" s="179" t="s">
        <v>576</v>
      </c>
      <c r="B35" s="1119" t="s">
        <v>577</v>
      </c>
      <c r="C35" s="1119"/>
      <c r="D35" s="174">
        <f t="shared" si="4"/>
        <v>2</v>
      </c>
      <c r="E35" s="174">
        <f t="shared" si="4"/>
        <v>9</v>
      </c>
      <c r="F35" s="176">
        <v>1</v>
      </c>
      <c r="G35" s="176">
        <v>1</v>
      </c>
      <c r="H35" s="176">
        <v>1</v>
      </c>
      <c r="I35" s="176">
        <v>8</v>
      </c>
      <c r="J35" s="176" t="s">
        <v>177</v>
      </c>
      <c r="K35" s="176" t="s">
        <v>177</v>
      </c>
      <c r="L35" s="169" t="str">
        <f t="shared" ref="L35:N41" si="5">IF(A35="","",A35)</f>
        <v>F</v>
      </c>
      <c r="M35" s="1118" t="str">
        <f t="shared" si="5"/>
        <v>電気・ガス・熱供給・水道業</v>
      </c>
      <c r="N35" s="1118"/>
      <c r="O35" s="176" t="str">
        <f t="shared" ref="O35:W35" si="6">IF(SUM(O36)=0,"-",SUM(O36))</f>
        <v>-</v>
      </c>
      <c r="P35" s="176" t="str">
        <f t="shared" si="6"/>
        <v>-</v>
      </c>
      <c r="Q35" s="176" t="str">
        <f t="shared" si="6"/>
        <v>-</v>
      </c>
      <c r="R35" s="176" t="str">
        <f t="shared" si="6"/>
        <v>-</v>
      </c>
      <c r="S35" s="176" t="str">
        <f t="shared" si="6"/>
        <v>-</v>
      </c>
      <c r="T35" s="176" t="str">
        <f t="shared" si="6"/>
        <v>-</v>
      </c>
      <c r="U35" s="176" t="str">
        <f t="shared" si="6"/>
        <v>-</v>
      </c>
      <c r="V35" s="176" t="str">
        <f t="shared" si="6"/>
        <v>-</v>
      </c>
      <c r="W35" s="176" t="str">
        <f t="shared" si="6"/>
        <v>-</v>
      </c>
      <c r="X35" s="176"/>
    </row>
    <row r="36" spans="1:26">
      <c r="A36" s="778"/>
      <c r="B36" s="172" t="s">
        <v>578</v>
      </c>
      <c r="C36" s="173" t="s">
        <v>579</v>
      </c>
      <c r="D36" s="177">
        <f t="shared" si="4"/>
        <v>2</v>
      </c>
      <c r="E36" s="177">
        <f t="shared" si="4"/>
        <v>9</v>
      </c>
      <c r="F36" s="63">
        <v>1</v>
      </c>
      <c r="G36" s="63">
        <v>1</v>
      </c>
      <c r="H36" s="63">
        <v>1</v>
      </c>
      <c r="I36" s="63">
        <v>8</v>
      </c>
      <c r="J36" s="63" t="s">
        <v>177</v>
      </c>
      <c r="K36" s="63" t="s">
        <v>177</v>
      </c>
      <c r="L36" s="778" t="str">
        <f t="shared" si="5"/>
        <v/>
      </c>
      <c r="M36" s="778" t="str">
        <f t="shared" si="5"/>
        <v>36</v>
      </c>
      <c r="N36" s="173" t="str">
        <f>IF(C36="","",C36)</f>
        <v>水道業</v>
      </c>
      <c r="O36" s="63" t="s">
        <v>177</v>
      </c>
      <c r="P36" s="63" t="s">
        <v>177</v>
      </c>
      <c r="Q36" s="63" t="s">
        <v>177</v>
      </c>
      <c r="R36" s="63" t="s">
        <v>177</v>
      </c>
      <c r="S36" s="63" t="s">
        <v>177</v>
      </c>
      <c r="T36" s="63" t="s">
        <v>177</v>
      </c>
      <c r="U36" s="63" t="s">
        <v>177</v>
      </c>
      <c r="V36" s="63" t="s">
        <v>177</v>
      </c>
      <c r="W36" s="63" t="s">
        <v>177</v>
      </c>
      <c r="X36" s="63"/>
    </row>
    <row r="37" spans="1:26" ht="13.5" customHeight="1">
      <c r="A37" s="175" t="s">
        <v>580</v>
      </c>
      <c r="B37" s="1119" t="s">
        <v>581</v>
      </c>
      <c r="C37" s="1119"/>
      <c r="D37" s="174">
        <f t="shared" si="4"/>
        <v>20</v>
      </c>
      <c r="E37" s="174">
        <f t="shared" si="4"/>
        <v>101</v>
      </c>
      <c r="F37" s="176">
        <v>12</v>
      </c>
      <c r="G37" s="176">
        <v>27</v>
      </c>
      <c r="H37" s="176">
        <v>6</v>
      </c>
      <c r="I37" s="176">
        <v>38</v>
      </c>
      <c r="J37" s="176">
        <v>2</v>
      </c>
      <c r="K37" s="176">
        <v>36</v>
      </c>
      <c r="L37" s="169" t="str">
        <f t="shared" si="5"/>
        <v>G</v>
      </c>
      <c r="M37" s="1118" t="str">
        <f t="shared" si="5"/>
        <v>情報通信業</v>
      </c>
      <c r="N37" s="1118"/>
      <c r="O37" s="176" t="str">
        <f t="shared" ref="O37:W37" si="7">IF(SUM(O38:O41)=0,"-",SUM(O38:O41))</f>
        <v>-</v>
      </c>
      <c r="P37" s="176" t="str">
        <f t="shared" si="7"/>
        <v>-</v>
      </c>
      <c r="Q37" s="176" t="str">
        <f t="shared" si="7"/>
        <v>-</v>
      </c>
      <c r="R37" s="176" t="str">
        <f t="shared" si="7"/>
        <v>-</v>
      </c>
      <c r="S37" s="176" t="str">
        <f t="shared" si="7"/>
        <v>-</v>
      </c>
      <c r="T37" s="176" t="str">
        <f t="shared" si="7"/>
        <v>-</v>
      </c>
      <c r="U37" s="176" t="str">
        <f t="shared" si="7"/>
        <v>-</v>
      </c>
      <c r="V37" s="176" t="str">
        <f t="shared" si="7"/>
        <v>-</v>
      </c>
      <c r="W37" s="176" t="str">
        <f t="shared" si="7"/>
        <v>-</v>
      </c>
      <c r="X37" s="176"/>
    </row>
    <row r="38" spans="1:26">
      <c r="A38" s="778"/>
      <c r="B38" s="778">
        <v>37</v>
      </c>
      <c r="C38" s="173" t="s">
        <v>582</v>
      </c>
      <c r="D38" s="177">
        <f t="shared" si="4"/>
        <v>1</v>
      </c>
      <c r="E38" s="177">
        <f t="shared" si="4"/>
        <v>8</v>
      </c>
      <c r="F38" s="63" t="s">
        <v>177</v>
      </c>
      <c r="G38" s="63" t="s">
        <v>177</v>
      </c>
      <c r="H38" s="63">
        <v>1</v>
      </c>
      <c r="I38" s="63">
        <v>8</v>
      </c>
      <c r="J38" s="63" t="s">
        <v>177</v>
      </c>
      <c r="K38" s="63" t="s">
        <v>177</v>
      </c>
      <c r="L38" s="778" t="str">
        <f t="shared" si="5"/>
        <v/>
      </c>
      <c r="M38" s="778">
        <f t="shared" si="5"/>
        <v>37</v>
      </c>
      <c r="N38" s="173" t="str">
        <f t="shared" si="5"/>
        <v>通信業</v>
      </c>
      <c r="O38" s="63" t="s">
        <v>177</v>
      </c>
      <c r="P38" s="63" t="s">
        <v>177</v>
      </c>
      <c r="Q38" s="63" t="s">
        <v>177</v>
      </c>
      <c r="R38" s="63" t="s">
        <v>177</v>
      </c>
      <c r="S38" s="63" t="s">
        <v>177</v>
      </c>
      <c r="T38" s="63" t="s">
        <v>177</v>
      </c>
      <c r="U38" s="63" t="s">
        <v>177</v>
      </c>
      <c r="V38" s="63" t="s">
        <v>177</v>
      </c>
      <c r="W38" s="63" t="s">
        <v>177</v>
      </c>
      <c r="X38" s="63"/>
    </row>
    <row r="39" spans="1:26">
      <c r="A39" s="778"/>
      <c r="B39" s="778">
        <v>39</v>
      </c>
      <c r="C39" s="173" t="s">
        <v>583</v>
      </c>
      <c r="D39" s="177">
        <f t="shared" si="4"/>
        <v>14</v>
      </c>
      <c r="E39" s="177">
        <f t="shared" si="4"/>
        <v>78</v>
      </c>
      <c r="F39" s="63">
        <v>8</v>
      </c>
      <c r="G39" s="63">
        <v>18</v>
      </c>
      <c r="H39" s="63">
        <v>4</v>
      </c>
      <c r="I39" s="63">
        <v>24</v>
      </c>
      <c r="J39" s="63">
        <v>2</v>
      </c>
      <c r="K39" s="63">
        <v>36</v>
      </c>
      <c r="L39" s="778" t="str">
        <f t="shared" si="5"/>
        <v/>
      </c>
      <c r="M39" s="778">
        <f t="shared" si="5"/>
        <v>39</v>
      </c>
      <c r="N39" s="173" t="str">
        <f t="shared" si="5"/>
        <v>情報サービス業</v>
      </c>
      <c r="O39" s="63" t="s">
        <v>177</v>
      </c>
      <c r="P39" s="63" t="s">
        <v>177</v>
      </c>
      <c r="Q39" s="63" t="s">
        <v>177</v>
      </c>
      <c r="R39" s="63" t="s">
        <v>177</v>
      </c>
      <c r="S39" s="63" t="s">
        <v>177</v>
      </c>
      <c r="T39" s="63" t="s">
        <v>177</v>
      </c>
      <c r="U39" s="63" t="s">
        <v>177</v>
      </c>
      <c r="V39" s="63" t="s">
        <v>177</v>
      </c>
      <c r="W39" s="63" t="s">
        <v>177</v>
      </c>
      <c r="X39" s="63"/>
    </row>
    <row r="40" spans="1:26" ht="27">
      <c r="A40" s="778"/>
      <c r="B40" s="778">
        <v>40</v>
      </c>
      <c r="C40" s="181" t="s">
        <v>584</v>
      </c>
      <c r="D40" s="177">
        <f t="shared" si="4"/>
        <v>3</v>
      </c>
      <c r="E40" s="177">
        <f t="shared" si="4"/>
        <v>5</v>
      </c>
      <c r="F40" s="63">
        <v>3</v>
      </c>
      <c r="G40" s="63">
        <v>5</v>
      </c>
      <c r="H40" s="63" t="s">
        <v>177</v>
      </c>
      <c r="I40" s="63" t="s">
        <v>177</v>
      </c>
      <c r="J40" s="63" t="s">
        <v>177</v>
      </c>
      <c r="K40" s="63" t="s">
        <v>177</v>
      </c>
      <c r="L40" s="778" t="str">
        <f t="shared" si="5"/>
        <v/>
      </c>
      <c r="M40" s="778">
        <f t="shared" si="5"/>
        <v>40</v>
      </c>
      <c r="N40" s="173" t="str">
        <f t="shared" si="5"/>
        <v>インターネット附随サービス業</v>
      </c>
      <c r="O40" s="63" t="s">
        <v>177</v>
      </c>
      <c r="P40" s="63" t="s">
        <v>177</v>
      </c>
      <c r="Q40" s="63" t="s">
        <v>177</v>
      </c>
      <c r="R40" s="63" t="s">
        <v>177</v>
      </c>
      <c r="S40" s="63" t="s">
        <v>177</v>
      </c>
      <c r="T40" s="63" t="s">
        <v>177</v>
      </c>
      <c r="U40" s="63" t="s">
        <v>177</v>
      </c>
      <c r="V40" s="63" t="s">
        <v>177</v>
      </c>
      <c r="W40" s="63" t="s">
        <v>177</v>
      </c>
      <c r="X40" s="63"/>
    </row>
    <row r="41" spans="1:26">
      <c r="A41" s="778"/>
      <c r="B41" s="778">
        <v>41</v>
      </c>
      <c r="C41" s="173" t="s">
        <v>585</v>
      </c>
      <c r="D41" s="177">
        <f t="shared" si="4"/>
        <v>2</v>
      </c>
      <c r="E41" s="177">
        <f t="shared" si="4"/>
        <v>10</v>
      </c>
      <c r="F41" s="63">
        <v>1</v>
      </c>
      <c r="G41" s="63">
        <v>4</v>
      </c>
      <c r="H41" s="63">
        <v>1</v>
      </c>
      <c r="I41" s="63">
        <v>6</v>
      </c>
      <c r="J41" s="63" t="s">
        <v>177</v>
      </c>
      <c r="K41" s="63" t="s">
        <v>177</v>
      </c>
      <c r="L41" s="778" t="str">
        <f t="shared" si="5"/>
        <v/>
      </c>
      <c r="M41" s="778">
        <f t="shared" si="5"/>
        <v>41</v>
      </c>
      <c r="N41" s="173" t="str">
        <f t="shared" si="5"/>
        <v>映像･音声･文字情報製作業</v>
      </c>
      <c r="O41" s="63" t="s">
        <v>177</v>
      </c>
      <c r="P41" s="63" t="s">
        <v>177</v>
      </c>
      <c r="Q41" s="63" t="s">
        <v>177</v>
      </c>
      <c r="R41" s="63" t="s">
        <v>177</v>
      </c>
      <c r="S41" s="63" t="s">
        <v>177</v>
      </c>
      <c r="T41" s="63" t="s">
        <v>177</v>
      </c>
      <c r="U41" s="63" t="s">
        <v>177</v>
      </c>
      <c r="V41" s="63" t="s">
        <v>177</v>
      </c>
      <c r="W41" s="63" t="s">
        <v>177</v>
      </c>
      <c r="X41" s="63"/>
    </row>
    <row r="42" spans="1:26" ht="13.5" customHeight="1">
      <c r="A42" s="175" t="s">
        <v>586</v>
      </c>
      <c r="B42" s="1117" t="s">
        <v>587</v>
      </c>
      <c r="C42" s="1117"/>
      <c r="D42" s="174">
        <f t="shared" si="4"/>
        <v>181</v>
      </c>
      <c r="E42" s="174">
        <f t="shared" si="4"/>
        <v>4183</v>
      </c>
      <c r="F42" s="176">
        <v>46</v>
      </c>
      <c r="G42" s="176">
        <v>106</v>
      </c>
      <c r="H42" s="176">
        <v>35</v>
      </c>
      <c r="I42" s="176">
        <v>225</v>
      </c>
      <c r="J42" s="176">
        <v>44</v>
      </c>
      <c r="K42" s="176">
        <v>660</v>
      </c>
      <c r="L42" s="169" t="str">
        <f>IF(A42="","",A42)</f>
        <v>H</v>
      </c>
      <c r="M42" s="1118" t="str">
        <f>IF(B42="","",B42)</f>
        <v>運輸業，郵便業</v>
      </c>
      <c r="N42" s="1118"/>
      <c r="O42" s="176">
        <v>14</v>
      </c>
      <c r="P42" s="176">
        <v>315</v>
      </c>
      <c r="Q42" s="176">
        <v>19</v>
      </c>
      <c r="R42" s="176">
        <v>734</v>
      </c>
      <c r="S42" s="176">
        <v>9</v>
      </c>
      <c r="T42" s="176">
        <v>601</v>
      </c>
      <c r="U42" s="176">
        <v>9</v>
      </c>
      <c r="V42" s="176">
        <v>1542</v>
      </c>
      <c r="W42" s="176">
        <v>5</v>
      </c>
      <c r="X42" s="176"/>
    </row>
    <row r="43" spans="1:26">
      <c r="A43" s="778"/>
      <c r="B43" s="778">
        <v>42</v>
      </c>
      <c r="C43" s="173" t="s">
        <v>588</v>
      </c>
      <c r="D43" s="177">
        <f t="shared" si="4"/>
        <v>1</v>
      </c>
      <c r="E43" s="177">
        <f t="shared" si="4"/>
        <v>48</v>
      </c>
      <c r="F43" s="63" t="s">
        <v>177</v>
      </c>
      <c r="G43" s="63" t="s">
        <v>177</v>
      </c>
      <c r="H43" s="63" t="s">
        <v>177</v>
      </c>
      <c r="I43" s="63" t="s">
        <v>177</v>
      </c>
      <c r="J43" s="63" t="s">
        <v>177</v>
      </c>
      <c r="K43" s="63" t="s">
        <v>177</v>
      </c>
      <c r="L43" s="778" t="str">
        <f t="shared" ref="L43:N48" si="8">IF(A43="","",A43)</f>
        <v/>
      </c>
      <c r="M43" s="778">
        <f t="shared" si="8"/>
        <v>42</v>
      </c>
      <c r="N43" s="173" t="str">
        <f t="shared" si="8"/>
        <v>鉄道業</v>
      </c>
      <c r="O43" s="63" t="s">
        <v>177</v>
      </c>
      <c r="P43" s="63" t="s">
        <v>177</v>
      </c>
      <c r="Q43" s="63">
        <v>1</v>
      </c>
      <c r="R43" s="63">
        <v>48</v>
      </c>
      <c r="S43" s="63" t="s">
        <v>177</v>
      </c>
      <c r="T43" s="63" t="s">
        <v>177</v>
      </c>
      <c r="U43" s="63" t="s">
        <v>177</v>
      </c>
      <c r="V43" s="63" t="s">
        <v>177</v>
      </c>
      <c r="W43" s="63" t="s">
        <v>177</v>
      </c>
      <c r="X43" s="63"/>
    </row>
    <row r="44" spans="1:26" ht="13.5" customHeight="1">
      <c r="A44" s="778"/>
      <c r="B44" s="778">
        <v>43</v>
      </c>
      <c r="C44" s="173" t="s">
        <v>589</v>
      </c>
      <c r="D44" s="177">
        <f t="shared" si="4"/>
        <v>2</v>
      </c>
      <c r="E44" s="177">
        <f t="shared" si="4"/>
        <v>3</v>
      </c>
      <c r="F44" s="786">
        <v>2</v>
      </c>
      <c r="G44" s="786">
        <v>3</v>
      </c>
      <c r="H44" s="63" t="s">
        <v>177</v>
      </c>
      <c r="I44" s="63" t="s">
        <v>177</v>
      </c>
      <c r="J44" s="63" t="s">
        <v>177</v>
      </c>
      <c r="K44" s="63" t="s">
        <v>177</v>
      </c>
      <c r="L44" s="778" t="str">
        <f t="shared" si="8"/>
        <v/>
      </c>
      <c r="M44" s="778">
        <f t="shared" si="8"/>
        <v>43</v>
      </c>
      <c r="N44" s="173" t="str">
        <f t="shared" si="8"/>
        <v>道路旅客運送業</v>
      </c>
      <c r="O44" s="63" t="s">
        <v>177</v>
      </c>
      <c r="P44" s="63" t="s">
        <v>177</v>
      </c>
      <c r="Q44" s="63" t="s">
        <v>177</v>
      </c>
      <c r="R44" s="63" t="s">
        <v>177</v>
      </c>
      <c r="S44" s="63" t="s">
        <v>177</v>
      </c>
      <c r="T44" s="63" t="s">
        <v>177</v>
      </c>
      <c r="U44" s="63" t="s">
        <v>177</v>
      </c>
      <c r="V44" s="63" t="s">
        <v>177</v>
      </c>
      <c r="W44" s="63" t="s">
        <v>177</v>
      </c>
      <c r="X44" s="63"/>
    </row>
    <row r="45" spans="1:26">
      <c r="A45" s="778"/>
      <c r="B45" s="778">
        <v>44</v>
      </c>
      <c r="C45" s="173" t="s">
        <v>590</v>
      </c>
      <c r="D45" s="177">
        <f t="shared" si="4"/>
        <v>90</v>
      </c>
      <c r="E45" s="177">
        <f t="shared" si="4"/>
        <v>2647</v>
      </c>
      <c r="F45" s="63">
        <v>17</v>
      </c>
      <c r="G45" s="63">
        <v>33</v>
      </c>
      <c r="H45" s="63">
        <v>12</v>
      </c>
      <c r="I45" s="63">
        <v>82</v>
      </c>
      <c r="J45" s="63">
        <v>27</v>
      </c>
      <c r="K45" s="63">
        <v>396</v>
      </c>
      <c r="L45" s="778" t="str">
        <f t="shared" si="8"/>
        <v/>
      </c>
      <c r="M45" s="778">
        <f t="shared" si="8"/>
        <v>44</v>
      </c>
      <c r="N45" s="173" t="str">
        <f t="shared" si="8"/>
        <v>道路貨物運送業</v>
      </c>
      <c r="O45" s="63">
        <v>11</v>
      </c>
      <c r="P45" s="63">
        <v>252</v>
      </c>
      <c r="Q45" s="63">
        <v>10</v>
      </c>
      <c r="R45" s="63">
        <v>387</v>
      </c>
      <c r="S45" s="63">
        <v>7</v>
      </c>
      <c r="T45" s="63">
        <v>498</v>
      </c>
      <c r="U45" s="63">
        <v>5</v>
      </c>
      <c r="V45" s="63">
        <v>999</v>
      </c>
      <c r="W45" s="63">
        <v>1</v>
      </c>
      <c r="X45" s="63"/>
      <c r="Y45" s="63"/>
      <c r="Z45" s="63"/>
    </row>
    <row r="46" spans="1:26">
      <c r="A46" s="778"/>
      <c r="B46" s="778">
        <v>45</v>
      </c>
      <c r="C46" s="173" t="s">
        <v>591</v>
      </c>
      <c r="D46" s="177">
        <f t="shared" si="4"/>
        <v>4</v>
      </c>
      <c r="E46" s="177">
        <f t="shared" si="4"/>
        <v>38</v>
      </c>
      <c r="F46" s="63">
        <v>1</v>
      </c>
      <c r="G46" s="63">
        <v>2</v>
      </c>
      <c r="H46" s="63">
        <v>1</v>
      </c>
      <c r="I46" s="63">
        <v>6</v>
      </c>
      <c r="J46" s="63" t="s">
        <v>177</v>
      </c>
      <c r="K46" s="63" t="s">
        <v>177</v>
      </c>
      <c r="L46" s="778" t="str">
        <f t="shared" si="8"/>
        <v/>
      </c>
      <c r="M46" s="778">
        <f t="shared" si="8"/>
        <v>45</v>
      </c>
      <c r="N46" s="173" t="str">
        <f t="shared" si="8"/>
        <v>水運業</v>
      </c>
      <c r="O46" s="63" t="s">
        <v>177</v>
      </c>
      <c r="P46" s="63" t="s">
        <v>177</v>
      </c>
      <c r="Q46" s="63">
        <v>1</v>
      </c>
      <c r="R46" s="63">
        <v>30</v>
      </c>
      <c r="S46" s="63" t="s">
        <v>177</v>
      </c>
      <c r="T46" s="63" t="s">
        <v>177</v>
      </c>
      <c r="U46" s="63" t="s">
        <v>177</v>
      </c>
      <c r="V46" s="63" t="s">
        <v>177</v>
      </c>
      <c r="W46" s="63">
        <v>1</v>
      </c>
      <c r="X46" s="63"/>
    </row>
    <row r="47" spans="1:26">
      <c r="A47" s="778"/>
      <c r="B47" s="778">
        <v>47</v>
      </c>
      <c r="C47" s="173" t="s">
        <v>592</v>
      </c>
      <c r="D47" s="177">
        <f t="shared" si="4"/>
        <v>34</v>
      </c>
      <c r="E47" s="177">
        <f t="shared" si="4"/>
        <v>530</v>
      </c>
      <c r="F47" s="63">
        <v>8</v>
      </c>
      <c r="G47" s="63">
        <v>19</v>
      </c>
      <c r="H47" s="63">
        <v>11</v>
      </c>
      <c r="I47" s="63">
        <v>67</v>
      </c>
      <c r="J47" s="63">
        <v>7</v>
      </c>
      <c r="K47" s="63">
        <v>97</v>
      </c>
      <c r="L47" s="778" t="str">
        <f t="shared" si="8"/>
        <v/>
      </c>
      <c r="M47" s="778">
        <f t="shared" si="8"/>
        <v>47</v>
      </c>
      <c r="N47" s="173" t="str">
        <f t="shared" si="8"/>
        <v>倉庫業</v>
      </c>
      <c r="O47" s="63">
        <v>1</v>
      </c>
      <c r="P47" s="63">
        <v>21</v>
      </c>
      <c r="Q47" s="63">
        <v>2</v>
      </c>
      <c r="R47" s="63">
        <v>68</v>
      </c>
      <c r="S47" s="63">
        <v>2</v>
      </c>
      <c r="T47" s="63">
        <v>103</v>
      </c>
      <c r="U47" s="63">
        <v>1</v>
      </c>
      <c r="V47" s="63">
        <v>155</v>
      </c>
      <c r="W47" s="63">
        <v>2</v>
      </c>
      <c r="X47" s="63"/>
    </row>
    <row r="48" spans="1:26" ht="14.25" thickBot="1">
      <c r="A48" s="790"/>
      <c r="B48" s="790">
        <v>48</v>
      </c>
      <c r="C48" s="185" t="s">
        <v>593</v>
      </c>
      <c r="D48" s="186">
        <f t="shared" si="4"/>
        <v>49</v>
      </c>
      <c r="E48" s="186">
        <f t="shared" si="4"/>
        <v>909</v>
      </c>
      <c r="F48" s="187">
        <v>18</v>
      </c>
      <c r="G48" s="187">
        <v>49</v>
      </c>
      <c r="H48" s="187">
        <v>10</v>
      </c>
      <c r="I48" s="187">
        <v>62</v>
      </c>
      <c r="J48" s="187">
        <v>10</v>
      </c>
      <c r="K48" s="187">
        <v>167</v>
      </c>
      <c r="L48" s="790" t="str">
        <f t="shared" si="8"/>
        <v/>
      </c>
      <c r="M48" s="790">
        <f t="shared" si="8"/>
        <v>48</v>
      </c>
      <c r="N48" s="160" t="str">
        <f t="shared" si="8"/>
        <v>運輸に附帯するサービス業</v>
      </c>
      <c r="O48" s="187">
        <v>2</v>
      </c>
      <c r="P48" s="187">
        <v>42</v>
      </c>
      <c r="Q48" s="187">
        <v>5</v>
      </c>
      <c r="R48" s="187">
        <v>201</v>
      </c>
      <c r="S48" s="187" t="s">
        <v>177</v>
      </c>
      <c r="T48" s="187" t="s">
        <v>177</v>
      </c>
      <c r="U48" s="187">
        <v>3</v>
      </c>
      <c r="V48" s="187">
        <v>388</v>
      </c>
      <c r="W48" s="187">
        <v>1</v>
      </c>
      <c r="X48" s="187"/>
    </row>
    <row r="49" spans="1:25" ht="13.5" customHeight="1">
      <c r="A49" s="778"/>
      <c r="B49" s="778"/>
      <c r="C49" s="173"/>
      <c r="D49" s="771"/>
      <c r="L49" s="778"/>
      <c r="M49" s="778"/>
      <c r="N49" s="173"/>
      <c r="U49" s="1116" t="s">
        <v>594</v>
      </c>
      <c r="V49" s="1116"/>
      <c r="W49" s="1116"/>
      <c r="X49" s="1116"/>
    </row>
    <row r="50" spans="1:25">
      <c r="A50" s="778"/>
      <c r="B50" s="778"/>
      <c r="C50" s="173"/>
      <c r="D50" s="771"/>
      <c r="F50" s="774"/>
      <c r="G50" s="774"/>
      <c r="J50" s="774"/>
      <c r="K50" s="774"/>
      <c r="L50" s="778"/>
      <c r="M50" s="778"/>
      <c r="N50" s="173"/>
      <c r="Q50" s="774"/>
      <c r="R50" s="774"/>
    </row>
    <row r="51" spans="1:25">
      <c r="A51" s="778"/>
      <c r="B51" s="778"/>
      <c r="C51" s="173"/>
      <c r="D51" s="771"/>
      <c r="L51" s="778"/>
      <c r="M51" s="778"/>
      <c r="N51" s="173"/>
      <c r="O51" s="774"/>
      <c r="P51" s="774"/>
      <c r="S51" s="774"/>
      <c r="T51" s="774"/>
      <c r="U51" s="774"/>
      <c r="V51" s="774"/>
    </row>
    <row r="52" spans="1:25">
      <c r="A52" s="778"/>
      <c r="B52" s="778"/>
      <c r="C52" s="173"/>
      <c r="D52" s="771"/>
      <c r="L52" s="778"/>
      <c r="M52" s="778"/>
      <c r="N52" s="173"/>
      <c r="U52" s="774"/>
      <c r="V52" s="774"/>
    </row>
    <row r="53" spans="1:25">
      <c r="A53" s="778"/>
      <c r="B53" s="778"/>
      <c r="C53" s="173"/>
      <c r="D53" s="771"/>
      <c r="L53" s="778"/>
      <c r="M53" s="778"/>
      <c r="N53" s="173"/>
      <c r="U53" s="774"/>
      <c r="V53" s="774"/>
    </row>
    <row r="54" spans="1:25">
      <c r="A54" s="778"/>
      <c r="B54" s="778"/>
      <c r="C54" s="182"/>
      <c r="D54" s="771"/>
      <c r="L54" s="778"/>
      <c r="M54" s="778"/>
      <c r="N54" s="182"/>
      <c r="U54" s="774"/>
      <c r="V54" s="774"/>
    </row>
    <row r="55" spans="1:25">
      <c r="A55" s="778"/>
      <c r="B55" s="778"/>
      <c r="C55" s="173"/>
      <c r="D55" s="771"/>
      <c r="L55" s="778"/>
      <c r="M55" s="778"/>
      <c r="N55" s="173"/>
      <c r="U55" s="774"/>
      <c r="V55" s="774"/>
    </row>
    <row r="56" spans="1:25">
      <c r="A56" s="778"/>
      <c r="B56" s="778"/>
      <c r="C56" s="173"/>
      <c r="D56" s="771"/>
      <c r="E56" s="771"/>
      <c r="F56" s="771"/>
      <c r="G56" s="771"/>
      <c r="H56" s="771"/>
      <c r="I56" s="771"/>
      <c r="J56" s="771"/>
      <c r="K56" s="771"/>
      <c r="L56" s="778"/>
      <c r="M56" s="778"/>
      <c r="N56" s="173"/>
      <c r="O56" s="771"/>
      <c r="P56" s="771"/>
      <c r="Q56" s="771"/>
      <c r="R56" s="771"/>
      <c r="S56" s="771"/>
      <c r="T56" s="771"/>
      <c r="U56" s="770"/>
      <c r="V56" s="770"/>
      <c r="W56" s="771"/>
      <c r="X56" s="771"/>
    </row>
    <row r="57" spans="1:25">
      <c r="A57" s="778"/>
      <c r="B57" s="778"/>
      <c r="C57" s="173"/>
      <c r="D57" s="771"/>
      <c r="E57" s="771"/>
      <c r="F57" s="771"/>
      <c r="G57" s="771"/>
      <c r="H57" s="771"/>
      <c r="I57" s="771"/>
      <c r="J57" s="771"/>
      <c r="K57" s="771"/>
      <c r="L57" s="778"/>
      <c r="M57" s="778"/>
      <c r="N57" s="173"/>
      <c r="O57" s="771"/>
      <c r="P57" s="771"/>
      <c r="Q57" s="770"/>
      <c r="R57" s="770"/>
      <c r="S57" s="770"/>
      <c r="T57" s="770"/>
      <c r="U57" s="770"/>
      <c r="V57" s="770"/>
      <c r="W57" s="771"/>
      <c r="X57" s="771"/>
      <c r="Y57" s="771"/>
    </row>
    <row r="58" spans="1:25" ht="18" customHeight="1" thickBot="1">
      <c r="A58" s="164" t="str">
        <f>L1</f>
        <v>３．従業者規模別事業所数及び従業者数（つづき）</v>
      </c>
      <c r="B58" s="778"/>
      <c r="C58" s="188"/>
      <c r="D58" s="771"/>
      <c r="E58" s="771"/>
      <c r="F58" s="771"/>
      <c r="G58" s="771"/>
      <c r="H58" s="771"/>
      <c r="I58" s="771"/>
      <c r="J58" s="771"/>
      <c r="K58" s="771"/>
      <c r="L58" s="164" t="str">
        <f>L1</f>
        <v>３．従業者規模別事業所数及び従業者数（つづき）</v>
      </c>
      <c r="M58" s="778"/>
      <c r="N58" s="188"/>
      <c r="O58" s="770"/>
      <c r="P58" s="770"/>
      <c r="Q58" s="770"/>
      <c r="R58" s="770"/>
      <c r="S58" s="770"/>
      <c r="T58" s="770"/>
      <c r="U58" s="770"/>
      <c r="V58" s="770"/>
      <c r="W58" s="771"/>
      <c r="X58" s="771"/>
    </row>
    <row r="59" spans="1:25">
      <c r="A59" s="1123" t="s">
        <v>527</v>
      </c>
      <c r="B59" s="1123"/>
      <c r="C59" s="1124"/>
      <c r="D59" s="1114" t="s">
        <v>1879</v>
      </c>
      <c r="E59" s="1128"/>
      <c r="F59" s="1128"/>
      <c r="G59" s="1128"/>
      <c r="H59" s="1128"/>
      <c r="I59" s="1128"/>
      <c r="J59" s="1128"/>
      <c r="K59" s="1128"/>
      <c r="L59" s="1123" t="s">
        <v>527</v>
      </c>
      <c r="M59" s="1123"/>
      <c r="N59" s="1124"/>
      <c r="O59" s="775"/>
      <c r="P59" s="775"/>
      <c r="Q59" s="775"/>
      <c r="R59" s="775"/>
      <c r="S59" s="775"/>
      <c r="T59" s="775"/>
      <c r="U59" s="775"/>
      <c r="V59" s="779"/>
      <c r="W59" s="165"/>
      <c r="X59" s="165"/>
    </row>
    <row r="60" spans="1:25">
      <c r="A60" s="1125"/>
      <c r="B60" s="1125"/>
      <c r="C60" s="1084"/>
      <c r="D60" s="1121" t="s">
        <v>528</v>
      </c>
      <c r="E60" s="1122"/>
      <c r="F60" s="1121" t="s">
        <v>529</v>
      </c>
      <c r="G60" s="1122"/>
      <c r="H60" s="1121" t="s">
        <v>530</v>
      </c>
      <c r="I60" s="1122"/>
      <c r="J60" s="1121" t="s">
        <v>531</v>
      </c>
      <c r="K60" s="1122"/>
      <c r="L60" s="1125"/>
      <c r="M60" s="1125"/>
      <c r="N60" s="1084"/>
      <c r="O60" s="1121" t="s">
        <v>532</v>
      </c>
      <c r="P60" s="1122"/>
      <c r="Q60" s="1121" t="s">
        <v>533</v>
      </c>
      <c r="R60" s="1122"/>
      <c r="S60" s="1121" t="s">
        <v>534</v>
      </c>
      <c r="T60" s="1122"/>
      <c r="U60" s="1121" t="s">
        <v>535</v>
      </c>
      <c r="V60" s="1122"/>
      <c r="W60" s="1121" t="s">
        <v>536</v>
      </c>
      <c r="X60" s="1122"/>
    </row>
    <row r="61" spans="1:25">
      <c r="A61" s="1126"/>
      <c r="B61" s="1126"/>
      <c r="C61" s="1127"/>
      <c r="D61" s="793" t="s">
        <v>524</v>
      </c>
      <c r="E61" s="793" t="s">
        <v>537</v>
      </c>
      <c r="F61" s="793" t="s">
        <v>524</v>
      </c>
      <c r="G61" s="793" t="s">
        <v>537</v>
      </c>
      <c r="H61" s="793" t="s">
        <v>524</v>
      </c>
      <c r="I61" s="793" t="s">
        <v>537</v>
      </c>
      <c r="J61" s="793" t="s">
        <v>524</v>
      </c>
      <c r="K61" s="793" t="s">
        <v>537</v>
      </c>
      <c r="L61" s="1126"/>
      <c r="M61" s="1126"/>
      <c r="N61" s="1127"/>
      <c r="O61" s="793" t="s">
        <v>524</v>
      </c>
      <c r="P61" s="793" t="s">
        <v>537</v>
      </c>
      <c r="Q61" s="793" t="s">
        <v>524</v>
      </c>
      <c r="R61" s="793" t="s">
        <v>537</v>
      </c>
      <c r="S61" s="793" t="s">
        <v>524</v>
      </c>
      <c r="T61" s="793" t="s">
        <v>537</v>
      </c>
      <c r="U61" s="793" t="s">
        <v>524</v>
      </c>
      <c r="V61" s="793" t="s">
        <v>537</v>
      </c>
      <c r="W61" s="793" t="s">
        <v>524</v>
      </c>
      <c r="X61" s="793"/>
    </row>
    <row r="62" spans="1:25" ht="13.5" customHeight="1">
      <c r="A62" s="189" t="s">
        <v>596</v>
      </c>
      <c r="B62" s="1129" t="s">
        <v>597</v>
      </c>
      <c r="C62" s="1129"/>
      <c r="D62" s="170">
        <f t="shared" ref="D62:E93" si="9">SUM(F62,H62,J62,O62,Q62,S62,U62,W62)</f>
        <v>718</v>
      </c>
      <c r="E62" s="170">
        <f t="shared" si="9"/>
        <v>6852</v>
      </c>
      <c r="F62" s="171">
        <v>433</v>
      </c>
      <c r="G62" s="171">
        <v>943</v>
      </c>
      <c r="H62" s="171">
        <v>123</v>
      </c>
      <c r="I62" s="171">
        <v>819</v>
      </c>
      <c r="J62" s="171">
        <v>80</v>
      </c>
      <c r="K62" s="171">
        <v>1102</v>
      </c>
      <c r="L62" s="169" t="str">
        <f>IF(A62="","",A62)</f>
        <v>I</v>
      </c>
      <c r="M62" s="1118" t="str">
        <f>IF(B62="","",B62)</f>
        <v>卸売業，小売業</v>
      </c>
      <c r="N62" s="1118"/>
      <c r="O62" s="171">
        <v>46</v>
      </c>
      <c r="P62" s="171">
        <v>1068</v>
      </c>
      <c r="Q62" s="171">
        <v>14</v>
      </c>
      <c r="R62" s="171">
        <v>557</v>
      </c>
      <c r="S62" s="171">
        <v>12</v>
      </c>
      <c r="T62" s="171">
        <v>837</v>
      </c>
      <c r="U62" s="171">
        <v>6</v>
      </c>
      <c r="V62" s="171">
        <v>1526</v>
      </c>
      <c r="W62" s="171">
        <v>4</v>
      </c>
      <c r="X62" s="171"/>
    </row>
    <row r="63" spans="1:25">
      <c r="A63" s="778"/>
      <c r="B63" s="778">
        <v>51</v>
      </c>
      <c r="C63" s="173" t="s">
        <v>598</v>
      </c>
      <c r="D63" s="177">
        <f t="shared" si="9"/>
        <v>42</v>
      </c>
      <c r="E63" s="177">
        <f t="shared" si="9"/>
        <v>297</v>
      </c>
      <c r="F63" s="63">
        <v>28</v>
      </c>
      <c r="G63" s="63">
        <v>67</v>
      </c>
      <c r="H63" s="63">
        <v>7</v>
      </c>
      <c r="I63" s="63">
        <v>43</v>
      </c>
      <c r="J63" s="63">
        <v>4</v>
      </c>
      <c r="K63" s="63">
        <v>50</v>
      </c>
      <c r="L63" s="778" t="str">
        <f t="shared" ref="L63:N73" si="10">IF(A63="","",A63)</f>
        <v/>
      </c>
      <c r="M63" s="778">
        <f t="shared" si="10"/>
        <v>51</v>
      </c>
      <c r="N63" s="173" t="str">
        <f t="shared" si="10"/>
        <v>繊維・衣服等卸売業</v>
      </c>
      <c r="O63" s="63" t="s">
        <v>177</v>
      </c>
      <c r="P63" s="63" t="s">
        <v>177</v>
      </c>
      <c r="Q63" s="63">
        <v>2</v>
      </c>
      <c r="R63" s="63">
        <v>66</v>
      </c>
      <c r="S63" s="63">
        <v>1</v>
      </c>
      <c r="T63" s="63">
        <v>71</v>
      </c>
      <c r="U63" s="63" t="s">
        <v>177</v>
      </c>
      <c r="V63" s="63" t="s">
        <v>177</v>
      </c>
      <c r="W63" s="63" t="s">
        <v>177</v>
      </c>
      <c r="X63" s="63"/>
    </row>
    <row r="64" spans="1:25">
      <c r="A64" s="778"/>
      <c r="B64" s="778">
        <v>52</v>
      </c>
      <c r="C64" s="173" t="s">
        <v>599</v>
      </c>
      <c r="D64" s="177">
        <f t="shared" si="9"/>
        <v>21</v>
      </c>
      <c r="E64" s="177">
        <f t="shared" si="9"/>
        <v>263</v>
      </c>
      <c r="F64" s="63">
        <v>8</v>
      </c>
      <c r="G64" s="63">
        <v>25</v>
      </c>
      <c r="H64" s="63">
        <v>6</v>
      </c>
      <c r="I64" s="63">
        <v>41</v>
      </c>
      <c r="J64" s="63">
        <v>1</v>
      </c>
      <c r="K64" s="63">
        <v>19</v>
      </c>
      <c r="L64" s="778" t="str">
        <f t="shared" si="10"/>
        <v/>
      </c>
      <c r="M64" s="778">
        <f t="shared" si="10"/>
        <v>52</v>
      </c>
      <c r="N64" s="173" t="str">
        <f t="shared" si="10"/>
        <v>飲食料品卸売業</v>
      </c>
      <c r="O64" s="63">
        <v>2</v>
      </c>
      <c r="P64" s="63">
        <v>50</v>
      </c>
      <c r="Q64" s="63">
        <v>1</v>
      </c>
      <c r="R64" s="63">
        <v>38</v>
      </c>
      <c r="S64" s="63">
        <v>1</v>
      </c>
      <c r="T64" s="63">
        <v>90</v>
      </c>
      <c r="U64" s="63" t="s">
        <v>177</v>
      </c>
      <c r="V64" s="63" t="s">
        <v>177</v>
      </c>
      <c r="W64" s="63">
        <v>2</v>
      </c>
      <c r="X64" s="63"/>
    </row>
    <row r="65" spans="1:24" ht="27">
      <c r="A65" s="778"/>
      <c r="B65" s="778">
        <v>53</v>
      </c>
      <c r="C65" s="182" t="s">
        <v>600</v>
      </c>
      <c r="D65" s="177">
        <f t="shared" si="9"/>
        <v>51</v>
      </c>
      <c r="E65" s="177">
        <f t="shared" si="9"/>
        <v>269</v>
      </c>
      <c r="F65" s="63">
        <v>30</v>
      </c>
      <c r="G65" s="63">
        <v>66</v>
      </c>
      <c r="H65" s="63">
        <v>11</v>
      </c>
      <c r="I65" s="63">
        <v>79</v>
      </c>
      <c r="J65" s="63">
        <v>8</v>
      </c>
      <c r="K65" s="63">
        <v>96</v>
      </c>
      <c r="L65" s="778" t="str">
        <f t="shared" si="10"/>
        <v/>
      </c>
      <c r="M65" s="778">
        <f t="shared" si="10"/>
        <v>53</v>
      </c>
      <c r="N65" s="173" t="str">
        <f t="shared" si="10"/>
        <v>建築材料・鉱物・金属材料等卸売業</v>
      </c>
      <c r="O65" s="63">
        <v>1</v>
      </c>
      <c r="P65" s="63">
        <v>28</v>
      </c>
      <c r="Q65" s="63" t="s">
        <v>177</v>
      </c>
      <c r="R65" s="63" t="s">
        <v>177</v>
      </c>
      <c r="S65" s="63" t="s">
        <v>177</v>
      </c>
      <c r="T65" s="63" t="s">
        <v>177</v>
      </c>
      <c r="U65" s="63" t="s">
        <v>177</v>
      </c>
      <c r="V65" s="63" t="s">
        <v>177</v>
      </c>
      <c r="W65" s="63">
        <v>1</v>
      </c>
      <c r="X65" s="63"/>
    </row>
    <row r="66" spans="1:24">
      <c r="A66" s="778"/>
      <c r="B66" s="778">
        <v>54</v>
      </c>
      <c r="C66" s="173" t="s">
        <v>601</v>
      </c>
      <c r="D66" s="177">
        <f t="shared" si="9"/>
        <v>46</v>
      </c>
      <c r="E66" s="177">
        <f t="shared" si="9"/>
        <v>587</v>
      </c>
      <c r="F66" s="63">
        <v>19</v>
      </c>
      <c r="G66" s="63">
        <v>43</v>
      </c>
      <c r="H66" s="63">
        <v>11</v>
      </c>
      <c r="I66" s="63">
        <v>72</v>
      </c>
      <c r="J66" s="63">
        <v>8</v>
      </c>
      <c r="K66" s="63">
        <v>105</v>
      </c>
      <c r="L66" s="778" t="str">
        <f t="shared" si="10"/>
        <v/>
      </c>
      <c r="M66" s="778">
        <f t="shared" si="10"/>
        <v>54</v>
      </c>
      <c r="N66" s="173" t="str">
        <f t="shared" si="10"/>
        <v>機械器具卸売業</v>
      </c>
      <c r="O66" s="63">
        <v>4</v>
      </c>
      <c r="P66" s="63">
        <v>95</v>
      </c>
      <c r="Q66" s="63">
        <v>1</v>
      </c>
      <c r="R66" s="63">
        <v>32</v>
      </c>
      <c r="S66" s="63">
        <v>3</v>
      </c>
      <c r="T66" s="63">
        <v>240</v>
      </c>
      <c r="U66" s="63" t="s">
        <v>177</v>
      </c>
      <c r="V66" s="63" t="s">
        <v>177</v>
      </c>
      <c r="W66" s="63" t="s">
        <v>177</v>
      </c>
      <c r="X66" s="63"/>
    </row>
    <row r="67" spans="1:24" ht="13.5" customHeight="1">
      <c r="A67" s="778"/>
      <c r="B67" s="778">
        <v>55</v>
      </c>
      <c r="C67" s="173" t="s">
        <v>602</v>
      </c>
      <c r="D67" s="177">
        <f t="shared" si="9"/>
        <v>39</v>
      </c>
      <c r="E67" s="177">
        <f t="shared" si="9"/>
        <v>1171</v>
      </c>
      <c r="F67" s="63">
        <v>21</v>
      </c>
      <c r="G67" s="63">
        <v>59</v>
      </c>
      <c r="H67" s="63">
        <v>12</v>
      </c>
      <c r="I67" s="63">
        <v>75</v>
      </c>
      <c r="J67" s="63">
        <v>3</v>
      </c>
      <c r="K67" s="63">
        <v>36</v>
      </c>
      <c r="L67" s="778" t="str">
        <f t="shared" si="10"/>
        <v/>
      </c>
      <c r="M67" s="778">
        <f t="shared" si="10"/>
        <v>55</v>
      </c>
      <c r="N67" s="173" t="str">
        <f t="shared" si="10"/>
        <v>その他の卸売業</v>
      </c>
      <c r="O67" s="63" t="s">
        <v>177</v>
      </c>
      <c r="P67" s="63" t="s">
        <v>177</v>
      </c>
      <c r="Q67" s="63" t="s">
        <v>177</v>
      </c>
      <c r="R67" s="63" t="s">
        <v>177</v>
      </c>
      <c r="S67" s="63">
        <v>1</v>
      </c>
      <c r="T67" s="63">
        <v>54</v>
      </c>
      <c r="U67" s="63">
        <v>2</v>
      </c>
      <c r="V67" s="63">
        <v>947</v>
      </c>
      <c r="W67" s="63" t="s">
        <v>177</v>
      </c>
      <c r="X67" s="63"/>
    </row>
    <row r="68" spans="1:24">
      <c r="A68" s="778"/>
      <c r="B68" s="778">
        <v>56</v>
      </c>
      <c r="C68" s="173" t="s">
        <v>603</v>
      </c>
      <c r="D68" s="177">
        <f t="shared" si="9"/>
        <v>2</v>
      </c>
      <c r="E68" s="177">
        <f t="shared" si="9"/>
        <v>202</v>
      </c>
      <c r="F68" s="190">
        <v>1</v>
      </c>
      <c r="G68" s="190">
        <v>1</v>
      </c>
      <c r="H68" s="63" t="s">
        <v>177</v>
      </c>
      <c r="I68" s="63" t="s">
        <v>177</v>
      </c>
      <c r="J68" s="63" t="s">
        <v>177</v>
      </c>
      <c r="K68" s="63" t="s">
        <v>177</v>
      </c>
      <c r="L68" s="778" t="str">
        <f t="shared" si="10"/>
        <v/>
      </c>
      <c r="M68" s="778">
        <f t="shared" si="10"/>
        <v>56</v>
      </c>
      <c r="N68" s="173" t="str">
        <f t="shared" si="10"/>
        <v>各種商品小売業</v>
      </c>
      <c r="O68" s="63" t="s">
        <v>177</v>
      </c>
      <c r="P68" s="63" t="s">
        <v>177</v>
      </c>
      <c r="Q68" s="63" t="s">
        <v>177</v>
      </c>
      <c r="R68" s="63" t="s">
        <v>177</v>
      </c>
      <c r="S68" s="63" t="s">
        <v>177</v>
      </c>
      <c r="T68" s="63" t="s">
        <v>177</v>
      </c>
      <c r="U68" s="63">
        <v>1</v>
      </c>
      <c r="V68" s="63">
        <v>201</v>
      </c>
      <c r="W68" s="63" t="s">
        <v>177</v>
      </c>
      <c r="X68" s="63"/>
    </row>
    <row r="69" spans="1:24">
      <c r="A69" s="778"/>
      <c r="B69" s="778">
        <v>57</v>
      </c>
      <c r="C69" s="173" t="s">
        <v>604</v>
      </c>
      <c r="D69" s="177">
        <f t="shared" si="9"/>
        <v>71</v>
      </c>
      <c r="E69" s="177">
        <f t="shared" si="9"/>
        <v>329</v>
      </c>
      <c r="F69" s="63">
        <v>53</v>
      </c>
      <c r="G69" s="63">
        <v>107</v>
      </c>
      <c r="H69" s="191">
        <v>10</v>
      </c>
      <c r="I69" s="191">
        <v>66</v>
      </c>
      <c r="J69" s="63">
        <v>6</v>
      </c>
      <c r="K69" s="63">
        <v>84</v>
      </c>
      <c r="L69" s="778" t="str">
        <f t="shared" si="10"/>
        <v/>
      </c>
      <c r="M69" s="778">
        <f t="shared" si="10"/>
        <v>57</v>
      </c>
      <c r="N69" s="173" t="str">
        <f t="shared" si="10"/>
        <v>織物・衣服・身の回り小売業</v>
      </c>
      <c r="O69" s="63">
        <v>1</v>
      </c>
      <c r="P69" s="63">
        <v>20</v>
      </c>
      <c r="Q69" s="191" t="s">
        <v>177</v>
      </c>
      <c r="R69" s="191" t="s">
        <v>177</v>
      </c>
      <c r="S69" s="63">
        <v>1</v>
      </c>
      <c r="T69" s="63">
        <v>52</v>
      </c>
      <c r="U69" s="63" t="s">
        <v>177</v>
      </c>
      <c r="V69" s="63" t="s">
        <v>177</v>
      </c>
      <c r="W69" s="63" t="s">
        <v>177</v>
      </c>
      <c r="X69" s="63"/>
    </row>
    <row r="70" spans="1:24" ht="13.5" customHeight="1">
      <c r="A70" s="778"/>
      <c r="B70" s="192">
        <v>58</v>
      </c>
      <c r="C70" s="193" t="s">
        <v>605</v>
      </c>
      <c r="D70" s="177">
        <f t="shared" si="9"/>
        <v>155</v>
      </c>
      <c r="E70" s="177">
        <f t="shared" si="9"/>
        <v>1840</v>
      </c>
      <c r="F70" s="63">
        <v>89</v>
      </c>
      <c r="G70" s="63">
        <v>188</v>
      </c>
      <c r="H70" s="63">
        <v>17</v>
      </c>
      <c r="I70" s="63">
        <v>111</v>
      </c>
      <c r="J70" s="63">
        <v>19</v>
      </c>
      <c r="K70" s="63">
        <v>310</v>
      </c>
      <c r="L70" s="778" t="str">
        <f t="shared" si="10"/>
        <v/>
      </c>
      <c r="M70" s="778">
        <f t="shared" si="10"/>
        <v>58</v>
      </c>
      <c r="N70" s="173" t="str">
        <f t="shared" si="10"/>
        <v>飲食料品小売業</v>
      </c>
      <c r="O70" s="63">
        <v>19</v>
      </c>
      <c r="P70" s="63">
        <v>445</v>
      </c>
      <c r="Q70" s="63">
        <v>5</v>
      </c>
      <c r="R70" s="63">
        <v>204</v>
      </c>
      <c r="S70" s="63">
        <v>3</v>
      </c>
      <c r="T70" s="63">
        <v>204</v>
      </c>
      <c r="U70" s="191">
        <v>3</v>
      </c>
      <c r="V70" s="191">
        <v>378</v>
      </c>
      <c r="W70" s="63" t="s">
        <v>177</v>
      </c>
      <c r="X70" s="63"/>
    </row>
    <row r="71" spans="1:24">
      <c r="A71" s="778"/>
      <c r="B71" s="778">
        <v>59</v>
      </c>
      <c r="C71" s="173" t="s">
        <v>606</v>
      </c>
      <c r="D71" s="177">
        <f t="shared" si="9"/>
        <v>78</v>
      </c>
      <c r="E71" s="177">
        <f t="shared" si="9"/>
        <v>490</v>
      </c>
      <c r="F71" s="63">
        <v>48</v>
      </c>
      <c r="G71" s="63">
        <v>94</v>
      </c>
      <c r="H71" s="63">
        <v>14</v>
      </c>
      <c r="I71" s="63">
        <v>94</v>
      </c>
      <c r="J71" s="63">
        <v>11</v>
      </c>
      <c r="K71" s="63">
        <v>153</v>
      </c>
      <c r="L71" s="778" t="str">
        <f t="shared" si="10"/>
        <v/>
      </c>
      <c r="M71" s="778">
        <f t="shared" si="10"/>
        <v>59</v>
      </c>
      <c r="N71" s="173" t="str">
        <f t="shared" si="10"/>
        <v>機械器具小売業</v>
      </c>
      <c r="O71" s="63">
        <v>4</v>
      </c>
      <c r="P71" s="63">
        <v>96</v>
      </c>
      <c r="Q71" s="63" t="s">
        <v>177</v>
      </c>
      <c r="R71" s="63" t="s">
        <v>177</v>
      </c>
      <c r="S71" s="63">
        <v>1</v>
      </c>
      <c r="T71" s="63">
        <v>53</v>
      </c>
      <c r="U71" s="63" t="s">
        <v>177</v>
      </c>
      <c r="V71" s="63" t="s">
        <v>177</v>
      </c>
      <c r="W71" s="63" t="s">
        <v>177</v>
      </c>
      <c r="X71" s="63"/>
    </row>
    <row r="72" spans="1:24" ht="13.5" customHeight="1">
      <c r="A72" s="778"/>
      <c r="B72" s="778">
        <v>60</v>
      </c>
      <c r="C72" s="173" t="s">
        <v>607</v>
      </c>
      <c r="D72" s="177">
        <f t="shared" si="9"/>
        <v>193</v>
      </c>
      <c r="E72" s="177">
        <f t="shared" si="9"/>
        <v>1291</v>
      </c>
      <c r="F72" s="63">
        <v>123</v>
      </c>
      <c r="G72" s="63">
        <v>265</v>
      </c>
      <c r="H72" s="63">
        <v>31</v>
      </c>
      <c r="I72" s="63">
        <v>213</v>
      </c>
      <c r="J72" s="63">
        <v>19</v>
      </c>
      <c r="K72" s="63">
        <v>233</v>
      </c>
      <c r="L72" s="778" t="str">
        <f t="shared" si="10"/>
        <v/>
      </c>
      <c r="M72" s="778">
        <f t="shared" si="10"/>
        <v>60</v>
      </c>
      <c r="N72" s="173" t="str">
        <f t="shared" si="10"/>
        <v>その他の小売業</v>
      </c>
      <c r="O72" s="63">
        <v>13</v>
      </c>
      <c r="P72" s="63">
        <v>290</v>
      </c>
      <c r="Q72" s="63">
        <v>5</v>
      </c>
      <c r="R72" s="63">
        <v>217</v>
      </c>
      <c r="S72" s="63">
        <v>1</v>
      </c>
      <c r="T72" s="63">
        <v>73</v>
      </c>
      <c r="U72" s="63" t="s">
        <v>177</v>
      </c>
      <c r="V72" s="63" t="s">
        <v>177</v>
      </c>
      <c r="W72" s="63">
        <v>1</v>
      </c>
      <c r="X72" s="63"/>
    </row>
    <row r="73" spans="1:24" ht="13.5" customHeight="1">
      <c r="A73" s="778"/>
      <c r="B73" s="778">
        <v>61</v>
      </c>
      <c r="C73" s="173" t="s">
        <v>608</v>
      </c>
      <c r="D73" s="177">
        <f t="shared" si="9"/>
        <v>20</v>
      </c>
      <c r="E73" s="177">
        <f t="shared" si="9"/>
        <v>113</v>
      </c>
      <c r="F73" s="63">
        <v>13</v>
      </c>
      <c r="G73" s="63">
        <v>28</v>
      </c>
      <c r="H73" s="63">
        <v>4</v>
      </c>
      <c r="I73" s="63">
        <v>25</v>
      </c>
      <c r="J73" s="63">
        <v>1</v>
      </c>
      <c r="K73" s="63">
        <v>16</v>
      </c>
      <c r="L73" s="778" t="str">
        <f t="shared" si="10"/>
        <v/>
      </c>
      <c r="M73" s="778">
        <f t="shared" si="10"/>
        <v>61</v>
      </c>
      <c r="N73" s="173" t="str">
        <f t="shared" si="10"/>
        <v>無店舗小売業</v>
      </c>
      <c r="O73" s="63">
        <v>2</v>
      </c>
      <c r="P73" s="63">
        <v>44</v>
      </c>
      <c r="Q73" s="63" t="s">
        <v>177</v>
      </c>
      <c r="R73" s="63" t="s">
        <v>177</v>
      </c>
      <c r="S73" s="63" t="s">
        <v>177</v>
      </c>
      <c r="T73" s="63" t="s">
        <v>177</v>
      </c>
      <c r="U73" s="63" t="s">
        <v>177</v>
      </c>
      <c r="V73" s="63" t="s">
        <v>177</v>
      </c>
      <c r="W73" s="63" t="s">
        <v>177</v>
      </c>
      <c r="X73" s="63"/>
    </row>
    <row r="74" spans="1:24" ht="13.5" customHeight="1">
      <c r="A74" s="175" t="s">
        <v>609</v>
      </c>
      <c r="B74" s="1119" t="s">
        <v>610</v>
      </c>
      <c r="C74" s="1119"/>
      <c r="D74" s="174">
        <f t="shared" si="9"/>
        <v>29</v>
      </c>
      <c r="E74" s="174">
        <f t="shared" si="9"/>
        <v>372</v>
      </c>
      <c r="F74" s="176">
        <v>14</v>
      </c>
      <c r="G74" s="176">
        <v>29</v>
      </c>
      <c r="H74" s="176">
        <v>2</v>
      </c>
      <c r="I74" s="176">
        <v>12</v>
      </c>
      <c r="J74" s="176">
        <v>6</v>
      </c>
      <c r="K74" s="176">
        <v>76</v>
      </c>
      <c r="L74" s="169" t="str">
        <f>IF(A74="","",A74)</f>
        <v>J</v>
      </c>
      <c r="M74" s="1118" t="str">
        <f>IF(B74="","",B74)</f>
        <v>金融業，保険業</v>
      </c>
      <c r="N74" s="1118"/>
      <c r="O74" s="176">
        <v>2</v>
      </c>
      <c r="P74" s="176">
        <v>47</v>
      </c>
      <c r="Q74" s="176">
        <v>5</v>
      </c>
      <c r="R74" s="176">
        <v>208</v>
      </c>
      <c r="S74" s="176" t="s">
        <v>177</v>
      </c>
      <c r="T74" s="176" t="s">
        <v>177</v>
      </c>
      <c r="U74" s="176" t="str">
        <f>IF(SUM(U75:U79)=0,"-",SUM(U75:U79))</f>
        <v>-</v>
      </c>
      <c r="V74" s="176" t="str">
        <f>IF(SUM(V75:V79)=0,"-",SUM(V75:V79))</f>
        <v>-</v>
      </c>
      <c r="W74" s="176" t="str">
        <f>IF(SUM(W75:W79)=0,"-",SUM(W75:W79))</f>
        <v>-</v>
      </c>
      <c r="X74" s="176"/>
    </row>
    <row r="75" spans="1:24">
      <c r="A75" s="778"/>
      <c r="B75" s="778">
        <v>62</v>
      </c>
      <c r="C75" s="173" t="s">
        <v>611</v>
      </c>
      <c r="D75" s="177">
        <f t="shared" si="9"/>
        <v>5</v>
      </c>
      <c r="E75" s="177">
        <f t="shared" si="9"/>
        <v>164</v>
      </c>
      <c r="F75" s="63" t="s">
        <v>177</v>
      </c>
      <c r="G75" s="63" t="s">
        <v>177</v>
      </c>
      <c r="H75" s="63" t="s">
        <v>177</v>
      </c>
      <c r="I75" s="63" t="s">
        <v>177</v>
      </c>
      <c r="J75" s="63">
        <v>1</v>
      </c>
      <c r="K75" s="63">
        <v>10</v>
      </c>
      <c r="L75" s="778" t="str">
        <f t="shared" ref="L75:N79" si="11">IF(A75="","",A75)</f>
        <v/>
      </c>
      <c r="M75" s="778">
        <f t="shared" si="11"/>
        <v>62</v>
      </c>
      <c r="N75" s="173" t="str">
        <f t="shared" si="11"/>
        <v>銀行業</v>
      </c>
      <c r="O75" s="63">
        <v>1</v>
      </c>
      <c r="P75" s="63">
        <v>25</v>
      </c>
      <c r="Q75" s="63">
        <v>3</v>
      </c>
      <c r="R75" s="63">
        <v>129</v>
      </c>
      <c r="S75" s="63" t="s">
        <v>177</v>
      </c>
      <c r="T75" s="63" t="s">
        <v>177</v>
      </c>
      <c r="U75" s="63" t="s">
        <v>177</v>
      </c>
      <c r="V75" s="63" t="s">
        <v>177</v>
      </c>
      <c r="W75" s="63" t="s">
        <v>177</v>
      </c>
      <c r="X75" s="63"/>
    </row>
    <row r="76" spans="1:24">
      <c r="A76" s="778"/>
      <c r="B76" s="778">
        <v>63</v>
      </c>
      <c r="C76" s="173" t="s">
        <v>612</v>
      </c>
      <c r="D76" s="177">
        <f t="shared" si="9"/>
        <v>2</v>
      </c>
      <c r="E76" s="177">
        <f t="shared" si="9"/>
        <v>41</v>
      </c>
      <c r="F76" s="63" t="s">
        <v>177</v>
      </c>
      <c r="G76" s="63" t="s">
        <v>177</v>
      </c>
      <c r="H76" s="63" t="s">
        <v>177</v>
      </c>
      <c r="I76" s="63" t="s">
        <v>177</v>
      </c>
      <c r="J76" s="63">
        <v>1</v>
      </c>
      <c r="K76" s="63">
        <v>19</v>
      </c>
      <c r="L76" s="778" t="str">
        <f t="shared" si="11"/>
        <v/>
      </c>
      <c r="M76" s="778">
        <f t="shared" si="11"/>
        <v>63</v>
      </c>
      <c r="N76" s="173" t="str">
        <f t="shared" si="11"/>
        <v>協同組織金融業</v>
      </c>
      <c r="O76" s="63">
        <v>1</v>
      </c>
      <c r="P76" s="63">
        <v>22</v>
      </c>
      <c r="Q76" s="63" t="s">
        <v>177</v>
      </c>
      <c r="R76" s="63" t="s">
        <v>177</v>
      </c>
      <c r="S76" s="63" t="s">
        <v>177</v>
      </c>
      <c r="T76" s="63" t="s">
        <v>177</v>
      </c>
      <c r="U76" s="63" t="s">
        <v>177</v>
      </c>
      <c r="V76" s="63" t="s">
        <v>177</v>
      </c>
      <c r="W76" s="63" t="s">
        <v>177</v>
      </c>
      <c r="X76" s="63"/>
    </row>
    <row r="77" spans="1:24" ht="27">
      <c r="A77" s="778"/>
      <c r="B77" s="778">
        <v>64</v>
      </c>
      <c r="C77" s="173" t="s">
        <v>613</v>
      </c>
      <c r="D77" s="177">
        <f t="shared" si="9"/>
        <v>2</v>
      </c>
      <c r="E77" s="177">
        <f t="shared" si="9"/>
        <v>4</v>
      </c>
      <c r="F77" s="63">
        <v>2</v>
      </c>
      <c r="G77" s="63">
        <v>4</v>
      </c>
      <c r="H77" s="63" t="s">
        <v>177</v>
      </c>
      <c r="I77" s="63" t="s">
        <v>177</v>
      </c>
      <c r="J77" s="63" t="s">
        <v>177</v>
      </c>
      <c r="K77" s="63" t="s">
        <v>177</v>
      </c>
      <c r="L77" s="778" t="str">
        <f t="shared" si="11"/>
        <v/>
      </c>
      <c r="M77" s="778">
        <f t="shared" si="11"/>
        <v>64</v>
      </c>
      <c r="N77" s="173" t="str">
        <f t="shared" si="11"/>
        <v>貸金業，クレジットカード業等非預金信用機関</v>
      </c>
      <c r="O77" s="63" t="s">
        <v>177</v>
      </c>
      <c r="P77" s="63" t="s">
        <v>177</v>
      </c>
      <c r="Q77" s="63" t="s">
        <v>177</v>
      </c>
      <c r="R77" s="63" t="s">
        <v>177</v>
      </c>
      <c r="S77" s="63" t="s">
        <v>177</v>
      </c>
      <c r="T77" s="63" t="s">
        <v>177</v>
      </c>
      <c r="U77" s="63" t="s">
        <v>177</v>
      </c>
      <c r="V77" s="63" t="s">
        <v>177</v>
      </c>
      <c r="W77" s="63" t="s">
        <v>177</v>
      </c>
      <c r="X77" s="63"/>
    </row>
    <row r="78" spans="1:24" ht="27">
      <c r="A78" s="778"/>
      <c r="B78" s="778">
        <v>65</v>
      </c>
      <c r="C78" s="194" t="s">
        <v>614</v>
      </c>
      <c r="D78" s="177">
        <f t="shared" si="9"/>
        <v>1</v>
      </c>
      <c r="E78" s="177">
        <f t="shared" si="9"/>
        <v>1</v>
      </c>
      <c r="F78" s="786">
        <v>1</v>
      </c>
      <c r="G78" s="786">
        <v>1</v>
      </c>
      <c r="H78" s="63" t="s">
        <v>177</v>
      </c>
      <c r="I78" s="63" t="s">
        <v>177</v>
      </c>
      <c r="J78" s="63" t="s">
        <v>177</v>
      </c>
      <c r="K78" s="63" t="s">
        <v>177</v>
      </c>
      <c r="L78" s="778" t="str">
        <f t="shared" si="11"/>
        <v/>
      </c>
      <c r="M78" s="778">
        <f t="shared" si="11"/>
        <v>65</v>
      </c>
      <c r="N78" s="173" t="str">
        <f t="shared" si="11"/>
        <v>金融商品取引業，
商品先物取引業</v>
      </c>
      <c r="O78" s="63" t="s">
        <v>177</v>
      </c>
      <c r="P78" s="63" t="s">
        <v>177</v>
      </c>
      <c r="Q78" s="63" t="s">
        <v>177</v>
      </c>
      <c r="R78" s="63" t="s">
        <v>177</v>
      </c>
      <c r="S78" s="63" t="s">
        <v>177</v>
      </c>
      <c r="T78" s="63" t="s">
        <v>177</v>
      </c>
      <c r="U78" s="63" t="s">
        <v>177</v>
      </c>
      <c r="V78" s="63" t="s">
        <v>177</v>
      </c>
      <c r="W78" s="63" t="s">
        <v>177</v>
      </c>
      <c r="X78" s="63"/>
    </row>
    <row r="79" spans="1:24" ht="27">
      <c r="A79" s="778"/>
      <c r="B79" s="778">
        <v>67</v>
      </c>
      <c r="C79" s="173" t="s">
        <v>615</v>
      </c>
      <c r="D79" s="177">
        <f t="shared" si="9"/>
        <v>18</v>
      </c>
      <c r="E79" s="177">
        <f t="shared" si="9"/>
        <v>149</v>
      </c>
      <c r="F79" s="63">
        <v>11</v>
      </c>
      <c r="G79" s="63">
        <v>24</v>
      </c>
      <c r="H79" s="63">
        <v>2</v>
      </c>
      <c r="I79" s="63">
        <v>12</v>
      </c>
      <c r="J79" s="63">
        <v>3</v>
      </c>
      <c r="K79" s="63">
        <v>34</v>
      </c>
      <c r="L79" s="778" t="str">
        <f t="shared" si="11"/>
        <v/>
      </c>
      <c r="M79" s="778">
        <f t="shared" si="11"/>
        <v>67</v>
      </c>
      <c r="N79" s="173" t="str">
        <f t="shared" si="11"/>
        <v>保険業（保険媒介代理業，保険サービス業を含む）</v>
      </c>
      <c r="O79" s="63" t="s">
        <v>177</v>
      </c>
      <c r="P79" s="63" t="s">
        <v>177</v>
      </c>
      <c r="Q79" s="63">
        <v>2</v>
      </c>
      <c r="R79" s="63">
        <v>79</v>
      </c>
      <c r="S79" s="63" t="s">
        <v>177</v>
      </c>
      <c r="T79" s="63" t="s">
        <v>177</v>
      </c>
      <c r="U79" s="63" t="s">
        <v>177</v>
      </c>
      <c r="V79" s="63" t="s">
        <v>177</v>
      </c>
      <c r="W79" s="63" t="s">
        <v>177</v>
      </c>
      <c r="X79" s="63"/>
    </row>
    <row r="80" spans="1:24" ht="13.5" customHeight="1">
      <c r="A80" s="175" t="s">
        <v>616</v>
      </c>
      <c r="B80" s="1117" t="s">
        <v>617</v>
      </c>
      <c r="C80" s="1117"/>
      <c r="D80" s="174">
        <f t="shared" si="9"/>
        <v>368</v>
      </c>
      <c r="E80" s="174">
        <f t="shared" si="9"/>
        <v>898</v>
      </c>
      <c r="F80" s="176">
        <v>331</v>
      </c>
      <c r="G80" s="176">
        <v>589</v>
      </c>
      <c r="H80" s="176">
        <v>30</v>
      </c>
      <c r="I80" s="176">
        <v>193</v>
      </c>
      <c r="J80" s="176">
        <v>4</v>
      </c>
      <c r="K80" s="176">
        <v>56</v>
      </c>
      <c r="L80" s="169" t="str">
        <f>IF(A80="","",A80)</f>
        <v>K</v>
      </c>
      <c r="M80" s="1118" t="str">
        <f>IF(B80="","",B80)</f>
        <v>不動産業，物品賃貸業</v>
      </c>
      <c r="N80" s="1118"/>
      <c r="O80" s="176">
        <v>1</v>
      </c>
      <c r="P80" s="176">
        <v>21</v>
      </c>
      <c r="Q80" s="176">
        <v>1</v>
      </c>
      <c r="R80" s="176">
        <v>39</v>
      </c>
      <c r="S80" s="176" t="str">
        <f>IF(SUM(S81:S83)=0,"-",SUM(S81:S83))</f>
        <v>-</v>
      </c>
      <c r="T80" s="176" t="str">
        <f>IF(SUM(T81:T83)=0,"-",SUM(T81:T83))</f>
        <v>-</v>
      </c>
      <c r="U80" s="176" t="str">
        <f>IF(SUM(U81:U83)=0,"-",SUM(U81:U83))</f>
        <v>-</v>
      </c>
      <c r="V80" s="176" t="str">
        <f>IF(SUM(V81:V83)=0,"-",SUM(V81:V83))</f>
        <v>-</v>
      </c>
      <c r="W80" s="176">
        <v>1</v>
      </c>
      <c r="X80" s="176"/>
    </row>
    <row r="81" spans="1:24">
      <c r="A81" s="778"/>
      <c r="B81" s="778">
        <v>68</v>
      </c>
      <c r="C81" s="173" t="s">
        <v>618</v>
      </c>
      <c r="D81" s="177">
        <f t="shared" si="9"/>
        <v>33</v>
      </c>
      <c r="E81" s="177">
        <f t="shared" si="9"/>
        <v>110</v>
      </c>
      <c r="F81" s="63">
        <v>27</v>
      </c>
      <c r="G81" s="63">
        <v>62</v>
      </c>
      <c r="H81" s="63">
        <v>5</v>
      </c>
      <c r="I81" s="63">
        <v>34</v>
      </c>
      <c r="J81" s="63">
        <v>1</v>
      </c>
      <c r="K81" s="63">
        <v>14</v>
      </c>
      <c r="L81" s="778" t="str">
        <f t="shared" ref="L81:N83" si="12">IF(A81="","",A81)</f>
        <v/>
      </c>
      <c r="M81" s="778">
        <f t="shared" si="12"/>
        <v>68</v>
      </c>
      <c r="N81" s="173" t="str">
        <f t="shared" si="12"/>
        <v>不動産取引業</v>
      </c>
      <c r="O81" s="63" t="s">
        <v>177</v>
      </c>
      <c r="P81" s="63" t="s">
        <v>177</v>
      </c>
      <c r="Q81" s="63" t="s">
        <v>177</v>
      </c>
      <c r="R81" s="63" t="s">
        <v>177</v>
      </c>
      <c r="S81" s="63" t="s">
        <v>177</v>
      </c>
      <c r="T81" s="63" t="s">
        <v>177</v>
      </c>
      <c r="U81" s="63" t="s">
        <v>177</v>
      </c>
      <c r="V81" s="63" t="s">
        <v>177</v>
      </c>
      <c r="W81" s="63" t="s">
        <v>177</v>
      </c>
      <c r="X81" s="63"/>
    </row>
    <row r="82" spans="1:24">
      <c r="A82" s="778"/>
      <c r="B82" s="778">
        <v>69</v>
      </c>
      <c r="C82" s="173" t="s">
        <v>619</v>
      </c>
      <c r="D82" s="177">
        <f t="shared" si="9"/>
        <v>322</v>
      </c>
      <c r="E82" s="177">
        <f t="shared" si="9"/>
        <v>702</v>
      </c>
      <c r="F82" s="63">
        <v>297</v>
      </c>
      <c r="G82" s="63">
        <v>509</v>
      </c>
      <c r="H82" s="63">
        <v>21</v>
      </c>
      <c r="I82" s="63">
        <v>130</v>
      </c>
      <c r="J82" s="63">
        <v>2</v>
      </c>
      <c r="K82" s="63">
        <v>24</v>
      </c>
      <c r="L82" s="778" t="str">
        <f t="shared" si="12"/>
        <v/>
      </c>
      <c r="M82" s="778">
        <f t="shared" si="12"/>
        <v>69</v>
      </c>
      <c r="N82" s="173" t="str">
        <f t="shared" si="12"/>
        <v>不動産賃貸業・管理業</v>
      </c>
      <c r="O82" s="63" t="s">
        <v>177</v>
      </c>
      <c r="P82" s="63" t="s">
        <v>177</v>
      </c>
      <c r="Q82" s="63">
        <v>1</v>
      </c>
      <c r="R82" s="63">
        <v>39</v>
      </c>
      <c r="S82" s="63" t="s">
        <v>177</v>
      </c>
      <c r="T82" s="63" t="s">
        <v>177</v>
      </c>
      <c r="U82" s="63" t="s">
        <v>177</v>
      </c>
      <c r="V82" s="63" t="s">
        <v>177</v>
      </c>
      <c r="W82" s="63">
        <v>1</v>
      </c>
      <c r="X82" s="63"/>
    </row>
    <row r="83" spans="1:24">
      <c r="A83" s="778"/>
      <c r="B83" s="778">
        <v>70</v>
      </c>
      <c r="C83" s="173" t="s">
        <v>620</v>
      </c>
      <c r="D83" s="177">
        <f t="shared" si="9"/>
        <v>13</v>
      </c>
      <c r="E83" s="177">
        <f t="shared" si="9"/>
        <v>86</v>
      </c>
      <c r="F83" s="63">
        <v>7</v>
      </c>
      <c r="G83" s="63">
        <v>18</v>
      </c>
      <c r="H83" s="63">
        <v>4</v>
      </c>
      <c r="I83" s="63">
        <v>29</v>
      </c>
      <c r="J83" s="63">
        <v>1</v>
      </c>
      <c r="K83" s="63">
        <v>18</v>
      </c>
      <c r="L83" s="778" t="str">
        <f t="shared" si="12"/>
        <v/>
      </c>
      <c r="M83" s="778">
        <f t="shared" si="12"/>
        <v>70</v>
      </c>
      <c r="N83" s="173" t="str">
        <f t="shared" si="12"/>
        <v>物品賃貸業</v>
      </c>
      <c r="O83" s="63">
        <v>1</v>
      </c>
      <c r="P83" s="63">
        <v>21</v>
      </c>
      <c r="Q83" s="63" t="s">
        <v>177</v>
      </c>
      <c r="R83" s="63" t="s">
        <v>177</v>
      </c>
      <c r="S83" s="63" t="s">
        <v>177</v>
      </c>
      <c r="T83" s="63" t="s">
        <v>177</v>
      </c>
      <c r="U83" s="63" t="s">
        <v>177</v>
      </c>
      <c r="V83" s="63" t="s">
        <v>177</v>
      </c>
      <c r="W83" s="63" t="s">
        <v>177</v>
      </c>
      <c r="X83" s="63"/>
    </row>
    <row r="84" spans="1:24" ht="13.5" customHeight="1">
      <c r="A84" s="175" t="s">
        <v>621</v>
      </c>
      <c r="B84" s="1117" t="s">
        <v>622</v>
      </c>
      <c r="C84" s="1117"/>
      <c r="D84" s="174">
        <f t="shared" si="9"/>
        <v>74</v>
      </c>
      <c r="E84" s="174">
        <f t="shared" si="9"/>
        <v>312</v>
      </c>
      <c r="F84" s="176">
        <v>56</v>
      </c>
      <c r="G84" s="176">
        <v>127</v>
      </c>
      <c r="H84" s="176">
        <v>11</v>
      </c>
      <c r="I84" s="176">
        <v>68</v>
      </c>
      <c r="J84" s="176">
        <v>6</v>
      </c>
      <c r="K84" s="176">
        <v>75</v>
      </c>
      <c r="L84" s="169" t="str">
        <f>IF(A84="","",A84)</f>
        <v>L</v>
      </c>
      <c r="M84" s="1118" t="str">
        <f>IF(B84="","",B84)</f>
        <v>学術研究，専門・技術サービス業</v>
      </c>
      <c r="N84" s="1118"/>
      <c r="O84" s="176" t="str">
        <f>IF(SUM(O85:O87)=0,"-",SUM(O85:O87))</f>
        <v>-</v>
      </c>
      <c r="P84" s="176" t="str">
        <f>IF(SUM(P85:P87)=0,"-",SUM(P85:P87))</f>
        <v>-</v>
      </c>
      <c r="Q84" s="176">
        <v>1</v>
      </c>
      <c r="R84" s="176">
        <v>42</v>
      </c>
      <c r="S84" s="176" t="str">
        <f>IF(SUM(S85:S87)=0,"-",SUM(S85:S87))</f>
        <v>-</v>
      </c>
      <c r="T84" s="176" t="str">
        <f>IF(SUM(T85:T87)=0,"-",SUM(T85:T87))</f>
        <v>-</v>
      </c>
      <c r="U84" s="176" t="str">
        <f>IF(SUM(U85:U87)=0,"-",SUM(U85:U87))</f>
        <v>-</v>
      </c>
      <c r="V84" s="176" t="str">
        <f>IF(SUM(V85:V87)=0,"-",SUM(V85:V87))</f>
        <v>-</v>
      </c>
      <c r="W84" s="176" t="str">
        <f>IF(SUM(W85:W87)=0,"-",SUM(W85:W87))</f>
        <v>-</v>
      </c>
      <c r="X84" s="176"/>
    </row>
    <row r="85" spans="1:24">
      <c r="A85" s="778"/>
      <c r="B85" s="778">
        <v>71</v>
      </c>
      <c r="C85" s="173" t="s">
        <v>623</v>
      </c>
      <c r="D85" s="177">
        <f t="shared" si="9"/>
        <v>1</v>
      </c>
      <c r="E85" s="177">
        <f t="shared" si="9"/>
        <v>42</v>
      </c>
      <c r="F85" s="63" t="s">
        <v>177</v>
      </c>
      <c r="G85" s="63" t="s">
        <v>177</v>
      </c>
      <c r="H85" s="63" t="s">
        <v>177</v>
      </c>
      <c r="I85" s="63" t="s">
        <v>177</v>
      </c>
      <c r="J85" s="63" t="s">
        <v>177</v>
      </c>
      <c r="K85" s="63" t="s">
        <v>177</v>
      </c>
      <c r="L85" s="778" t="str">
        <f t="shared" ref="L85:N87" si="13">IF(A85="","",A85)</f>
        <v/>
      </c>
      <c r="M85" s="778">
        <f t="shared" si="13"/>
        <v>71</v>
      </c>
      <c r="N85" s="173" t="str">
        <f t="shared" si="13"/>
        <v>学術・開発研究機関</v>
      </c>
      <c r="O85" s="63" t="s">
        <v>177</v>
      </c>
      <c r="P85" s="63" t="s">
        <v>177</v>
      </c>
      <c r="Q85" s="63">
        <v>1</v>
      </c>
      <c r="R85" s="63">
        <v>42</v>
      </c>
      <c r="S85" s="63" t="s">
        <v>177</v>
      </c>
      <c r="T85" s="63" t="s">
        <v>177</v>
      </c>
      <c r="U85" s="63" t="s">
        <v>177</v>
      </c>
      <c r="V85" s="63" t="s">
        <v>177</v>
      </c>
      <c r="W85" s="63" t="s">
        <v>177</v>
      </c>
      <c r="X85" s="63"/>
    </row>
    <row r="86" spans="1:24" ht="27">
      <c r="A86" s="778"/>
      <c r="B86" s="778">
        <v>72</v>
      </c>
      <c r="C86" s="173" t="s">
        <v>624</v>
      </c>
      <c r="D86" s="177">
        <f t="shared" si="9"/>
        <v>48</v>
      </c>
      <c r="E86" s="177">
        <f t="shared" si="9"/>
        <v>176</v>
      </c>
      <c r="F86" s="63">
        <v>37</v>
      </c>
      <c r="G86" s="63">
        <v>86</v>
      </c>
      <c r="H86" s="63">
        <v>7</v>
      </c>
      <c r="I86" s="63">
        <v>44</v>
      </c>
      <c r="J86" s="63">
        <v>4</v>
      </c>
      <c r="K86" s="63">
        <v>46</v>
      </c>
      <c r="L86" s="778" t="str">
        <f t="shared" si="13"/>
        <v/>
      </c>
      <c r="M86" s="778">
        <f t="shared" si="13"/>
        <v>72</v>
      </c>
      <c r="N86" s="173" t="str">
        <f t="shared" si="13"/>
        <v>専門サービス業（他に分類されないもの）</v>
      </c>
      <c r="O86" s="63" t="s">
        <v>177</v>
      </c>
      <c r="P86" s="63" t="s">
        <v>177</v>
      </c>
      <c r="Q86" s="63" t="s">
        <v>177</v>
      </c>
      <c r="R86" s="63" t="s">
        <v>177</v>
      </c>
      <c r="S86" s="63" t="s">
        <v>177</v>
      </c>
      <c r="T86" s="63" t="s">
        <v>177</v>
      </c>
      <c r="U86" s="63" t="s">
        <v>177</v>
      </c>
      <c r="V86" s="63" t="s">
        <v>177</v>
      </c>
      <c r="W86" s="63" t="s">
        <v>177</v>
      </c>
      <c r="X86" s="63"/>
    </row>
    <row r="87" spans="1:24" ht="27">
      <c r="A87" s="778"/>
      <c r="B87" s="778">
        <v>74</v>
      </c>
      <c r="C87" s="173" t="s">
        <v>625</v>
      </c>
      <c r="D87" s="177">
        <f t="shared" si="9"/>
        <v>25</v>
      </c>
      <c r="E87" s="177">
        <f t="shared" si="9"/>
        <v>94</v>
      </c>
      <c r="F87" s="63">
        <v>19</v>
      </c>
      <c r="G87" s="63">
        <v>41</v>
      </c>
      <c r="H87" s="63">
        <v>4</v>
      </c>
      <c r="I87" s="63">
        <v>24</v>
      </c>
      <c r="J87" s="63">
        <v>2</v>
      </c>
      <c r="K87" s="63">
        <v>29</v>
      </c>
      <c r="L87" s="778" t="str">
        <f t="shared" si="13"/>
        <v/>
      </c>
      <c r="M87" s="778">
        <f t="shared" si="13"/>
        <v>74</v>
      </c>
      <c r="N87" s="173" t="str">
        <f t="shared" si="13"/>
        <v>技術サービス業（他に分類されないもの</v>
      </c>
      <c r="O87" s="63" t="s">
        <v>177</v>
      </c>
      <c r="P87" s="63" t="s">
        <v>177</v>
      </c>
      <c r="Q87" s="63" t="s">
        <v>177</v>
      </c>
      <c r="R87" s="63" t="s">
        <v>177</v>
      </c>
      <c r="S87" s="63" t="s">
        <v>177</v>
      </c>
      <c r="T87" s="63" t="s">
        <v>177</v>
      </c>
      <c r="U87" s="63" t="s">
        <v>177</v>
      </c>
      <c r="V87" s="63" t="s">
        <v>177</v>
      </c>
      <c r="W87" s="63" t="s">
        <v>177</v>
      </c>
      <c r="X87" s="63"/>
    </row>
    <row r="88" spans="1:24" ht="13.5" customHeight="1">
      <c r="A88" s="175" t="s">
        <v>626</v>
      </c>
      <c r="B88" s="1117" t="s">
        <v>627</v>
      </c>
      <c r="C88" s="1117"/>
      <c r="D88" s="174">
        <f t="shared" si="9"/>
        <v>454</v>
      </c>
      <c r="E88" s="174">
        <f t="shared" si="9"/>
        <v>2865</v>
      </c>
      <c r="F88" s="176">
        <v>325</v>
      </c>
      <c r="G88" s="176">
        <v>614</v>
      </c>
      <c r="H88" s="176">
        <v>62</v>
      </c>
      <c r="I88" s="176">
        <v>409</v>
      </c>
      <c r="J88" s="176">
        <v>26</v>
      </c>
      <c r="K88" s="176">
        <v>364</v>
      </c>
      <c r="L88" s="169" t="str">
        <f>IF(A88="","",A88)</f>
        <v>M</v>
      </c>
      <c r="M88" s="1118" t="str">
        <f>IF(B88="","",B88)</f>
        <v>宿泊業，飲食サービス業</v>
      </c>
      <c r="N88" s="1118"/>
      <c r="O88" s="176">
        <v>22</v>
      </c>
      <c r="P88" s="176">
        <v>520</v>
      </c>
      <c r="Q88" s="176">
        <v>12</v>
      </c>
      <c r="R88" s="176">
        <v>448</v>
      </c>
      <c r="S88" s="176">
        <v>7</v>
      </c>
      <c r="T88" s="176">
        <v>510</v>
      </c>
      <c r="U88" s="176" t="str">
        <f>IF(SUM(U89:U91)=0,"-",SUM(U89:U91))</f>
        <v>-</v>
      </c>
      <c r="V88" s="176" t="str">
        <f>IF(SUM(V89:V91)=0,"-",SUM(V89:V91))</f>
        <v>-</v>
      </c>
      <c r="W88" s="176" t="str">
        <f>IF(SUM(W89:W91)=0,"-",SUM(W89:W91))</f>
        <v>-</v>
      </c>
      <c r="X88" s="176"/>
    </row>
    <row r="89" spans="1:24">
      <c r="A89" s="778"/>
      <c r="B89" s="778">
        <v>75</v>
      </c>
      <c r="C89" s="173" t="s">
        <v>628</v>
      </c>
      <c r="D89" s="177">
        <f t="shared" si="9"/>
        <v>11</v>
      </c>
      <c r="E89" s="177">
        <f t="shared" si="9"/>
        <v>101</v>
      </c>
      <c r="F89" s="63">
        <v>6</v>
      </c>
      <c r="G89" s="63">
        <v>8</v>
      </c>
      <c r="H89" s="63" t="s">
        <v>177</v>
      </c>
      <c r="I89" s="63" t="s">
        <v>177</v>
      </c>
      <c r="J89" s="63">
        <v>2</v>
      </c>
      <c r="K89" s="63">
        <v>29</v>
      </c>
      <c r="L89" s="778" t="str">
        <f t="shared" ref="L89:N91" si="14">IF(A89="","",A89)</f>
        <v/>
      </c>
      <c r="M89" s="778">
        <f t="shared" si="14"/>
        <v>75</v>
      </c>
      <c r="N89" s="173" t="str">
        <f t="shared" si="14"/>
        <v>宿泊業</v>
      </c>
      <c r="O89" s="63">
        <v>3</v>
      </c>
      <c r="P89" s="63">
        <v>64</v>
      </c>
      <c r="Q89" s="63" t="s">
        <v>177</v>
      </c>
      <c r="R89" s="63" t="s">
        <v>177</v>
      </c>
      <c r="S89" s="63" t="s">
        <v>177</v>
      </c>
      <c r="T89" s="63" t="s">
        <v>177</v>
      </c>
      <c r="U89" s="63" t="s">
        <v>177</v>
      </c>
      <c r="V89" s="63" t="s">
        <v>177</v>
      </c>
      <c r="W89" s="63" t="s">
        <v>177</v>
      </c>
      <c r="X89" s="63"/>
    </row>
    <row r="90" spans="1:24">
      <c r="A90" s="778"/>
      <c r="B90" s="778">
        <v>76</v>
      </c>
      <c r="C90" s="173" t="s">
        <v>629</v>
      </c>
      <c r="D90" s="177">
        <f t="shared" si="9"/>
        <v>408</v>
      </c>
      <c r="E90" s="177">
        <f t="shared" si="9"/>
        <v>2518</v>
      </c>
      <c r="F90" s="63">
        <v>306</v>
      </c>
      <c r="G90" s="63">
        <v>571</v>
      </c>
      <c r="H90" s="63">
        <v>46</v>
      </c>
      <c r="I90" s="63">
        <v>297</v>
      </c>
      <c r="J90" s="63">
        <v>20</v>
      </c>
      <c r="K90" s="63">
        <v>283</v>
      </c>
      <c r="L90" s="778" t="str">
        <f t="shared" si="14"/>
        <v/>
      </c>
      <c r="M90" s="778">
        <f t="shared" si="14"/>
        <v>76</v>
      </c>
      <c r="N90" s="173" t="str">
        <f t="shared" si="14"/>
        <v>飲食店</v>
      </c>
      <c r="O90" s="63">
        <v>17</v>
      </c>
      <c r="P90" s="63">
        <v>409</v>
      </c>
      <c r="Q90" s="63">
        <v>12</v>
      </c>
      <c r="R90" s="63">
        <v>448</v>
      </c>
      <c r="S90" s="63">
        <v>7</v>
      </c>
      <c r="T90" s="63">
        <v>510</v>
      </c>
      <c r="U90" s="63" t="s">
        <v>177</v>
      </c>
      <c r="V90" s="63" t="s">
        <v>177</v>
      </c>
      <c r="W90" s="63" t="s">
        <v>177</v>
      </c>
      <c r="X90" s="63"/>
    </row>
    <row r="91" spans="1:24" ht="27">
      <c r="A91" s="778"/>
      <c r="B91" s="778">
        <v>77</v>
      </c>
      <c r="C91" s="181" t="s">
        <v>630</v>
      </c>
      <c r="D91" s="177">
        <f t="shared" si="9"/>
        <v>35</v>
      </c>
      <c r="E91" s="177">
        <f t="shared" si="9"/>
        <v>246</v>
      </c>
      <c r="F91" s="63">
        <v>13</v>
      </c>
      <c r="G91" s="63">
        <v>35</v>
      </c>
      <c r="H91" s="63">
        <v>16</v>
      </c>
      <c r="I91" s="63">
        <v>112</v>
      </c>
      <c r="J91" s="63">
        <v>4</v>
      </c>
      <c r="K91" s="63">
        <v>52</v>
      </c>
      <c r="L91" s="778" t="str">
        <f t="shared" si="14"/>
        <v/>
      </c>
      <c r="M91" s="778">
        <f t="shared" si="14"/>
        <v>77</v>
      </c>
      <c r="N91" s="173" t="str">
        <f t="shared" si="14"/>
        <v>持ち帰り・配達飲食サービス業</v>
      </c>
      <c r="O91" s="63">
        <v>2</v>
      </c>
      <c r="P91" s="63">
        <v>47</v>
      </c>
      <c r="Q91" s="63" t="s">
        <v>177</v>
      </c>
      <c r="R91" s="63" t="s">
        <v>177</v>
      </c>
      <c r="S91" s="63" t="s">
        <v>177</v>
      </c>
      <c r="T91" s="63" t="s">
        <v>177</v>
      </c>
      <c r="U91" s="63" t="s">
        <v>177</v>
      </c>
      <c r="V91" s="63" t="s">
        <v>177</v>
      </c>
      <c r="W91" s="63" t="s">
        <v>177</v>
      </c>
      <c r="X91" s="63"/>
    </row>
    <row r="92" spans="1:24" ht="13.5" customHeight="1">
      <c r="A92" s="175" t="s">
        <v>631</v>
      </c>
      <c r="B92" s="1119" t="s">
        <v>632</v>
      </c>
      <c r="C92" s="1119"/>
      <c r="D92" s="174">
        <f t="shared" si="9"/>
        <v>238</v>
      </c>
      <c r="E92" s="174">
        <f t="shared" si="9"/>
        <v>1205</v>
      </c>
      <c r="F92" s="176">
        <v>189</v>
      </c>
      <c r="G92" s="176">
        <v>397</v>
      </c>
      <c r="H92" s="176">
        <v>23</v>
      </c>
      <c r="I92" s="176">
        <v>139</v>
      </c>
      <c r="J92" s="176">
        <v>9</v>
      </c>
      <c r="K92" s="176">
        <v>116</v>
      </c>
      <c r="L92" s="169" t="str">
        <f>IF(A92="","",A92)</f>
        <v>N</v>
      </c>
      <c r="M92" s="1118" t="str">
        <f>IF(B92="","",B92)</f>
        <v>生活関連サービス業，娯楽業</v>
      </c>
      <c r="N92" s="1118"/>
      <c r="O92" s="176">
        <v>7</v>
      </c>
      <c r="P92" s="176">
        <v>173</v>
      </c>
      <c r="Q92" s="176">
        <v>3</v>
      </c>
      <c r="R92" s="176">
        <v>111</v>
      </c>
      <c r="S92" s="176">
        <v>2</v>
      </c>
      <c r="T92" s="176">
        <v>125</v>
      </c>
      <c r="U92" s="176">
        <v>1</v>
      </c>
      <c r="V92" s="176">
        <v>144</v>
      </c>
      <c r="W92" s="176">
        <v>4</v>
      </c>
      <c r="X92" s="176"/>
    </row>
    <row r="93" spans="1:24">
      <c r="A93" s="778"/>
      <c r="B93" s="778">
        <v>78</v>
      </c>
      <c r="C93" s="195" t="s">
        <v>633</v>
      </c>
      <c r="D93" s="177">
        <f t="shared" si="9"/>
        <v>174</v>
      </c>
      <c r="E93" s="177">
        <f t="shared" si="9"/>
        <v>639</v>
      </c>
      <c r="F93" s="63">
        <v>151</v>
      </c>
      <c r="G93" s="63">
        <v>306</v>
      </c>
      <c r="H93" s="63">
        <v>16</v>
      </c>
      <c r="I93" s="63">
        <v>93</v>
      </c>
      <c r="J93" s="63">
        <v>2</v>
      </c>
      <c r="K93" s="63">
        <v>22</v>
      </c>
      <c r="L93" s="778" t="str">
        <f t="shared" ref="L93:N95" si="15">IF(A93="","",A93)</f>
        <v/>
      </c>
      <c r="M93" s="778">
        <f t="shared" si="15"/>
        <v>78</v>
      </c>
      <c r="N93" s="173" t="str">
        <f t="shared" si="15"/>
        <v>洗濯・理容・美容・浴場業</v>
      </c>
      <c r="O93" s="63">
        <v>1</v>
      </c>
      <c r="P93" s="63">
        <v>21</v>
      </c>
      <c r="Q93" s="63" t="s">
        <v>177</v>
      </c>
      <c r="R93" s="63" t="s">
        <v>177</v>
      </c>
      <c r="S93" s="63">
        <v>1</v>
      </c>
      <c r="T93" s="63">
        <v>53</v>
      </c>
      <c r="U93" s="63">
        <v>1</v>
      </c>
      <c r="V93" s="63">
        <v>144</v>
      </c>
      <c r="W93" s="63">
        <v>2</v>
      </c>
      <c r="X93" s="63"/>
    </row>
    <row r="94" spans="1:24">
      <c r="A94" s="778"/>
      <c r="B94" s="778">
        <v>79</v>
      </c>
      <c r="C94" s="195" t="s">
        <v>634</v>
      </c>
      <c r="D94" s="177">
        <f t="shared" ref="D94:E114" si="16">SUM(F94,H94,J94,O94,Q94,S94,U94,W94)</f>
        <v>26</v>
      </c>
      <c r="E94" s="177">
        <f t="shared" si="16"/>
        <v>104</v>
      </c>
      <c r="F94" s="63">
        <v>19</v>
      </c>
      <c r="G94" s="63">
        <v>51</v>
      </c>
      <c r="H94" s="63">
        <v>2</v>
      </c>
      <c r="I94" s="63">
        <v>13</v>
      </c>
      <c r="J94" s="63">
        <v>3</v>
      </c>
      <c r="K94" s="63">
        <v>40</v>
      </c>
      <c r="L94" s="778" t="str">
        <f t="shared" si="15"/>
        <v/>
      </c>
      <c r="M94" s="778">
        <f t="shared" si="15"/>
        <v>79</v>
      </c>
      <c r="N94" s="173" t="str">
        <f t="shared" si="15"/>
        <v>その他の生活関連サービス業　</v>
      </c>
      <c r="O94" s="63" t="s">
        <v>177</v>
      </c>
      <c r="P94" s="63" t="s">
        <v>177</v>
      </c>
      <c r="Q94" s="63" t="s">
        <v>177</v>
      </c>
      <c r="R94" s="63" t="s">
        <v>177</v>
      </c>
      <c r="S94" s="63" t="s">
        <v>177</v>
      </c>
      <c r="T94" s="63" t="s">
        <v>177</v>
      </c>
      <c r="U94" s="63" t="s">
        <v>177</v>
      </c>
      <c r="V94" s="63" t="s">
        <v>177</v>
      </c>
      <c r="W94" s="63">
        <v>2</v>
      </c>
      <c r="X94" s="63"/>
    </row>
    <row r="95" spans="1:24">
      <c r="A95" s="778"/>
      <c r="B95" s="778">
        <v>80</v>
      </c>
      <c r="C95" s="196" t="s">
        <v>635</v>
      </c>
      <c r="D95" s="177">
        <f t="shared" si="16"/>
        <v>38</v>
      </c>
      <c r="E95" s="177">
        <f t="shared" si="16"/>
        <v>462</v>
      </c>
      <c r="F95" s="63">
        <v>19</v>
      </c>
      <c r="G95" s="63">
        <v>40</v>
      </c>
      <c r="H95" s="63">
        <v>5</v>
      </c>
      <c r="I95" s="63">
        <v>33</v>
      </c>
      <c r="J95" s="63">
        <v>4</v>
      </c>
      <c r="K95" s="63">
        <v>54</v>
      </c>
      <c r="L95" s="778" t="str">
        <f t="shared" si="15"/>
        <v/>
      </c>
      <c r="M95" s="778">
        <f t="shared" si="15"/>
        <v>80</v>
      </c>
      <c r="N95" s="173" t="str">
        <f t="shared" si="15"/>
        <v>娯楽業</v>
      </c>
      <c r="O95" s="63">
        <v>6</v>
      </c>
      <c r="P95" s="63">
        <v>152</v>
      </c>
      <c r="Q95" s="63">
        <v>3</v>
      </c>
      <c r="R95" s="63">
        <v>111</v>
      </c>
      <c r="S95" s="63">
        <v>1</v>
      </c>
      <c r="T95" s="63">
        <v>72</v>
      </c>
      <c r="U95" s="63" t="s">
        <v>177</v>
      </c>
      <c r="V95" s="63" t="s">
        <v>177</v>
      </c>
      <c r="W95" s="63" t="s">
        <v>177</v>
      </c>
      <c r="X95" s="63"/>
    </row>
    <row r="96" spans="1:24" ht="13.5" customHeight="1">
      <c r="A96" s="175" t="s">
        <v>636</v>
      </c>
      <c r="B96" s="1117" t="s">
        <v>637</v>
      </c>
      <c r="C96" s="1117"/>
      <c r="D96" s="174">
        <f t="shared" si="16"/>
        <v>128</v>
      </c>
      <c r="E96" s="174">
        <f t="shared" si="16"/>
        <v>631</v>
      </c>
      <c r="F96" s="176">
        <v>92</v>
      </c>
      <c r="G96" s="176">
        <v>175</v>
      </c>
      <c r="H96" s="176">
        <v>16</v>
      </c>
      <c r="I96" s="176">
        <v>96</v>
      </c>
      <c r="J96" s="176">
        <v>12</v>
      </c>
      <c r="K96" s="176">
        <v>141</v>
      </c>
      <c r="L96" s="169" t="str">
        <f>IF(A96="","",A96)</f>
        <v>O</v>
      </c>
      <c r="M96" s="1118" t="str">
        <f>IF(B96="","",B96)</f>
        <v>教育，学習支援業</v>
      </c>
      <c r="N96" s="1118"/>
      <c r="O96" s="176">
        <v>6</v>
      </c>
      <c r="P96" s="176">
        <v>146</v>
      </c>
      <c r="Q96" s="176">
        <v>2</v>
      </c>
      <c r="R96" s="176">
        <v>73</v>
      </c>
      <c r="S96" s="176" t="s">
        <v>177</v>
      </c>
      <c r="T96" s="176" t="s">
        <v>177</v>
      </c>
      <c r="U96" s="176" t="str">
        <f>IF(SUM(U97:U98)=0,"-",SUM(U97:U98))</f>
        <v>-</v>
      </c>
      <c r="V96" s="176" t="str">
        <f>IF(SUM(V97:V98)=0,"-",SUM(V97:V98))</f>
        <v>-</v>
      </c>
      <c r="W96" s="176" t="str">
        <f>IF(SUM(W97:W98)=0,"-",SUM(W97:W98))</f>
        <v>-</v>
      </c>
      <c r="X96" s="176"/>
    </row>
    <row r="97" spans="1:24">
      <c r="A97" s="778"/>
      <c r="B97" s="778">
        <v>81</v>
      </c>
      <c r="C97" s="173" t="s">
        <v>638</v>
      </c>
      <c r="D97" s="177">
        <f t="shared" si="16"/>
        <v>8</v>
      </c>
      <c r="E97" s="177">
        <f t="shared" si="16"/>
        <v>182</v>
      </c>
      <c r="F97" s="63">
        <v>1</v>
      </c>
      <c r="G97" s="63">
        <v>1</v>
      </c>
      <c r="H97" s="63">
        <v>1</v>
      </c>
      <c r="I97" s="63">
        <v>6</v>
      </c>
      <c r="J97" s="63" t="s">
        <v>177</v>
      </c>
      <c r="K97" s="63" t="s">
        <v>177</v>
      </c>
      <c r="L97" s="778" t="str">
        <f t="shared" ref="L97:N98" si="17">IF(A97="","",A97)</f>
        <v/>
      </c>
      <c r="M97" s="778">
        <f t="shared" si="17"/>
        <v>81</v>
      </c>
      <c r="N97" s="173" t="str">
        <f t="shared" si="17"/>
        <v>学校教育</v>
      </c>
      <c r="O97" s="63">
        <v>4</v>
      </c>
      <c r="P97" s="63">
        <v>102</v>
      </c>
      <c r="Q97" s="63">
        <v>2</v>
      </c>
      <c r="R97" s="63">
        <v>73</v>
      </c>
      <c r="S97" s="63" t="s">
        <v>177</v>
      </c>
      <c r="T97" s="63" t="s">
        <v>177</v>
      </c>
      <c r="U97" s="63" t="s">
        <v>177</v>
      </c>
      <c r="V97" s="63" t="s">
        <v>177</v>
      </c>
      <c r="W97" s="63" t="s">
        <v>177</v>
      </c>
      <c r="X97" s="63"/>
    </row>
    <row r="98" spans="1:24">
      <c r="A98" s="778"/>
      <c r="B98" s="778">
        <v>82</v>
      </c>
      <c r="C98" s="173" t="s">
        <v>639</v>
      </c>
      <c r="D98" s="177">
        <f t="shared" si="16"/>
        <v>120</v>
      </c>
      <c r="E98" s="177">
        <f t="shared" si="16"/>
        <v>449</v>
      </c>
      <c r="F98" s="63">
        <v>91</v>
      </c>
      <c r="G98" s="63">
        <v>174</v>
      </c>
      <c r="H98" s="63">
        <v>15</v>
      </c>
      <c r="I98" s="63">
        <v>90</v>
      </c>
      <c r="J98" s="63">
        <v>12</v>
      </c>
      <c r="K98" s="63">
        <v>141</v>
      </c>
      <c r="L98" s="778" t="str">
        <f t="shared" si="17"/>
        <v/>
      </c>
      <c r="M98" s="778">
        <f t="shared" si="17"/>
        <v>82</v>
      </c>
      <c r="N98" s="173" t="str">
        <f t="shared" si="17"/>
        <v>その他の教育，学習支援業</v>
      </c>
      <c r="O98" s="63">
        <v>2</v>
      </c>
      <c r="P98" s="63">
        <v>44</v>
      </c>
      <c r="Q98" s="63" t="s">
        <v>177</v>
      </c>
      <c r="R98" s="63" t="s">
        <v>177</v>
      </c>
      <c r="S98" s="63" t="s">
        <v>177</v>
      </c>
      <c r="T98" s="63" t="s">
        <v>177</v>
      </c>
      <c r="U98" s="63" t="s">
        <v>177</v>
      </c>
      <c r="V98" s="63" t="s">
        <v>177</v>
      </c>
      <c r="W98" s="63" t="s">
        <v>177</v>
      </c>
      <c r="X98" s="63"/>
    </row>
    <row r="99" spans="1:24" ht="13.5" customHeight="1">
      <c r="A99" s="175" t="s">
        <v>640</v>
      </c>
      <c r="B99" s="1119" t="s">
        <v>641</v>
      </c>
      <c r="C99" s="1119"/>
      <c r="D99" s="174">
        <f t="shared" si="16"/>
        <v>276</v>
      </c>
      <c r="E99" s="174">
        <f t="shared" si="16"/>
        <v>3181</v>
      </c>
      <c r="F99" s="176">
        <v>95</v>
      </c>
      <c r="G99" s="176">
        <v>238</v>
      </c>
      <c r="H99" s="176">
        <v>94</v>
      </c>
      <c r="I99" s="176">
        <v>654</v>
      </c>
      <c r="J99" s="176">
        <v>58</v>
      </c>
      <c r="K99" s="176">
        <v>755</v>
      </c>
      <c r="L99" s="169" t="str">
        <f>IF(A99="","",A99)</f>
        <v>P</v>
      </c>
      <c r="M99" s="1118" t="str">
        <f>IF(B99="","",B99)</f>
        <v>医療，福祉</v>
      </c>
      <c r="N99" s="1118"/>
      <c r="O99" s="176">
        <v>12</v>
      </c>
      <c r="P99" s="176">
        <v>278</v>
      </c>
      <c r="Q99" s="176">
        <v>6</v>
      </c>
      <c r="R99" s="176">
        <v>196</v>
      </c>
      <c r="S99" s="176">
        <v>6</v>
      </c>
      <c r="T99" s="176">
        <v>415</v>
      </c>
      <c r="U99" s="176">
        <v>5</v>
      </c>
      <c r="V99" s="176">
        <v>645</v>
      </c>
      <c r="W99" s="176" t="str">
        <f>IF(SUM(W100:W102)=0,"-",SUM(W100:W102))</f>
        <v>-</v>
      </c>
      <c r="X99" s="176"/>
    </row>
    <row r="100" spans="1:24">
      <c r="A100" s="778"/>
      <c r="B100" s="173">
        <v>83</v>
      </c>
      <c r="C100" s="193" t="s">
        <v>642</v>
      </c>
      <c r="D100" s="177">
        <f t="shared" si="16"/>
        <v>196</v>
      </c>
      <c r="E100" s="177">
        <f t="shared" si="16"/>
        <v>1520</v>
      </c>
      <c r="F100" s="63">
        <v>87</v>
      </c>
      <c r="G100" s="63">
        <v>222</v>
      </c>
      <c r="H100" s="63">
        <v>67</v>
      </c>
      <c r="I100" s="63">
        <v>463</v>
      </c>
      <c r="J100" s="63">
        <v>34</v>
      </c>
      <c r="K100" s="63">
        <v>425</v>
      </c>
      <c r="L100" s="778" t="str">
        <f t="shared" ref="L100:N102" si="18">IF(A100="","",A100)</f>
        <v/>
      </c>
      <c r="M100" s="778">
        <f t="shared" si="18"/>
        <v>83</v>
      </c>
      <c r="N100" s="173" t="str">
        <f t="shared" si="18"/>
        <v>医療業</v>
      </c>
      <c r="O100" s="63">
        <v>4</v>
      </c>
      <c r="P100" s="63">
        <v>88</v>
      </c>
      <c r="Q100" s="63">
        <v>1</v>
      </c>
      <c r="R100" s="63">
        <v>34</v>
      </c>
      <c r="S100" s="63">
        <v>2</v>
      </c>
      <c r="T100" s="63">
        <v>155</v>
      </c>
      <c r="U100" s="63">
        <v>1</v>
      </c>
      <c r="V100" s="63">
        <v>133</v>
      </c>
      <c r="W100" s="63" t="s">
        <v>177</v>
      </c>
      <c r="X100" s="63"/>
    </row>
    <row r="101" spans="1:24">
      <c r="A101" s="778"/>
      <c r="B101" s="173">
        <v>84</v>
      </c>
      <c r="C101" s="173" t="s">
        <v>643</v>
      </c>
      <c r="D101" s="177">
        <f t="shared" si="16"/>
        <v>1</v>
      </c>
      <c r="E101" s="177">
        <f t="shared" si="16"/>
        <v>5</v>
      </c>
      <c r="F101" s="63" t="s">
        <v>177</v>
      </c>
      <c r="G101" s="63" t="s">
        <v>177</v>
      </c>
      <c r="H101" s="63">
        <v>1</v>
      </c>
      <c r="I101" s="63">
        <v>5</v>
      </c>
      <c r="J101" s="63" t="s">
        <v>177</v>
      </c>
      <c r="K101" s="63" t="s">
        <v>177</v>
      </c>
      <c r="L101" s="778" t="str">
        <f t="shared" si="18"/>
        <v/>
      </c>
      <c r="M101" s="778">
        <f t="shared" si="18"/>
        <v>84</v>
      </c>
      <c r="N101" s="173" t="str">
        <f t="shared" si="18"/>
        <v>保健衛生</v>
      </c>
      <c r="O101" s="63" t="s">
        <v>177</v>
      </c>
      <c r="P101" s="63" t="s">
        <v>177</v>
      </c>
      <c r="Q101" s="63" t="s">
        <v>177</v>
      </c>
      <c r="R101" s="63" t="s">
        <v>177</v>
      </c>
      <c r="S101" s="63" t="s">
        <v>177</v>
      </c>
      <c r="T101" s="63" t="s">
        <v>177</v>
      </c>
      <c r="U101" s="63" t="s">
        <v>177</v>
      </c>
      <c r="V101" s="63" t="s">
        <v>177</v>
      </c>
      <c r="W101" s="63" t="s">
        <v>177</v>
      </c>
      <c r="X101" s="63"/>
    </row>
    <row r="102" spans="1:24">
      <c r="A102" s="778"/>
      <c r="B102" s="173">
        <v>85</v>
      </c>
      <c r="C102" s="173" t="s">
        <v>644</v>
      </c>
      <c r="D102" s="177">
        <f t="shared" si="16"/>
        <v>79</v>
      </c>
      <c r="E102" s="177">
        <f t="shared" si="16"/>
        <v>1656</v>
      </c>
      <c r="F102" s="63">
        <v>8</v>
      </c>
      <c r="G102" s="63">
        <v>16</v>
      </c>
      <c r="H102" s="63">
        <v>26</v>
      </c>
      <c r="I102" s="63">
        <v>186</v>
      </c>
      <c r="J102" s="63">
        <v>24</v>
      </c>
      <c r="K102" s="63">
        <v>330</v>
      </c>
      <c r="L102" s="778" t="str">
        <f t="shared" si="18"/>
        <v/>
      </c>
      <c r="M102" s="778">
        <f t="shared" si="18"/>
        <v>85</v>
      </c>
      <c r="N102" s="173" t="str">
        <f t="shared" si="18"/>
        <v>社会保険・社会福祉・介護業</v>
      </c>
      <c r="O102" s="63">
        <v>8</v>
      </c>
      <c r="P102" s="63">
        <v>190</v>
      </c>
      <c r="Q102" s="63">
        <v>5</v>
      </c>
      <c r="R102" s="63">
        <v>162</v>
      </c>
      <c r="S102" s="63">
        <v>4</v>
      </c>
      <c r="T102" s="63">
        <v>260</v>
      </c>
      <c r="U102" s="63">
        <v>4</v>
      </c>
      <c r="V102" s="63">
        <v>512</v>
      </c>
      <c r="W102" s="63" t="s">
        <v>177</v>
      </c>
      <c r="X102" s="63"/>
    </row>
    <row r="103" spans="1:24" ht="13.5" customHeight="1">
      <c r="A103" s="175" t="s">
        <v>645</v>
      </c>
      <c r="B103" s="1117" t="s">
        <v>646</v>
      </c>
      <c r="C103" s="1117"/>
      <c r="D103" s="174">
        <f t="shared" si="16"/>
        <v>12</v>
      </c>
      <c r="E103" s="174">
        <f t="shared" si="16"/>
        <v>234</v>
      </c>
      <c r="F103" s="176">
        <v>3</v>
      </c>
      <c r="G103" s="176">
        <v>10</v>
      </c>
      <c r="H103" s="176">
        <v>7</v>
      </c>
      <c r="I103" s="176">
        <v>43</v>
      </c>
      <c r="J103" s="176" t="s">
        <v>177</v>
      </c>
      <c r="K103" s="176" t="s">
        <v>177</v>
      </c>
      <c r="L103" s="169" t="str">
        <f>IF(A103="","",A103)</f>
        <v>Q</v>
      </c>
      <c r="M103" s="1118" t="str">
        <f>IF(B103="","",B103)</f>
        <v>複合サービス事業</v>
      </c>
      <c r="N103" s="1118"/>
      <c r="O103" s="176">
        <v>1</v>
      </c>
      <c r="P103" s="176">
        <v>21</v>
      </c>
      <c r="Q103" s="176" t="str">
        <f>IF(SUM(Q104:Q105)=0,"-",SUM(Q104:Q105))</f>
        <v>-</v>
      </c>
      <c r="R103" s="176" t="str">
        <f>IF(SUM(R104:R105)=0,"-",SUM(R104:R105))</f>
        <v>-</v>
      </c>
      <c r="S103" s="176" t="str">
        <f>IF(SUM(S104:S105)=0,"-",SUM(S104:S105))</f>
        <v>-</v>
      </c>
      <c r="T103" s="176" t="str">
        <f>IF(SUM(T104:T105)=0,"-",SUM(T104:T105))</f>
        <v>-</v>
      </c>
      <c r="U103" s="176">
        <v>1</v>
      </c>
      <c r="V103" s="176">
        <v>160</v>
      </c>
      <c r="W103" s="176" t="str">
        <f>IF(SUM(W104:W105)=0,"-",SUM(W104:W105))</f>
        <v>-</v>
      </c>
      <c r="X103" s="176"/>
    </row>
    <row r="104" spans="1:24">
      <c r="A104" s="778"/>
      <c r="B104" s="173">
        <v>86</v>
      </c>
      <c r="C104" s="173" t="s">
        <v>647</v>
      </c>
      <c r="D104" s="177">
        <f t="shared" si="16"/>
        <v>10</v>
      </c>
      <c r="E104" s="177">
        <f t="shared" si="16"/>
        <v>211</v>
      </c>
      <c r="F104" s="63">
        <v>2</v>
      </c>
      <c r="G104" s="63">
        <v>8</v>
      </c>
      <c r="H104" s="63">
        <v>7</v>
      </c>
      <c r="I104" s="63">
        <v>43</v>
      </c>
      <c r="J104" s="63" t="s">
        <v>177</v>
      </c>
      <c r="K104" s="63" t="s">
        <v>177</v>
      </c>
      <c r="L104" s="778" t="str">
        <f t="shared" ref="L104:N105" si="19">IF(A104="","",A104)</f>
        <v/>
      </c>
      <c r="M104" s="778">
        <f t="shared" si="19"/>
        <v>86</v>
      </c>
      <c r="N104" s="173" t="str">
        <f t="shared" si="19"/>
        <v>郵便局</v>
      </c>
      <c r="O104" s="63" t="s">
        <v>177</v>
      </c>
      <c r="P104" s="63" t="s">
        <v>177</v>
      </c>
      <c r="Q104" s="63" t="s">
        <v>177</v>
      </c>
      <c r="R104" s="63" t="s">
        <v>177</v>
      </c>
      <c r="S104" s="63" t="s">
        <v>177</v>
      </c>
      <c r="T104" s="63" t="s">
        <v>177</v>
      </c>
      <c r="U104" s="63">
        <v>1</v>
      </c>
      <c r="V104" s="63">
        <v>160</v>
      </c>
      <c r="W104" s="63" t="s">
        <v>177</v>
      </c>
      <c r="X104" s="63"/>
    </row>
    <row r="105" spans="1:24" ht="27">
      <c r="A105" s="778"/>
      <c r="B105" s="173">
        <v>87</v>
      </c>
      <c r="C105" s="197" t="s">
        <v>648</v>
      </c>
      <c r="D105" s="177">
        <f t="shared" si="16"/>
        <v>2</v>
      </c>
      <c r="E105" s="177">
        <f t="shared" si="16"/>
        <v>23</v>
      </c>
      <c r="F105" s="63">
        <v>1</v>
      </c>
      <c r="G105" s="63">
        <v>2</v>
      </c>
      <c r="H105" s="63" t="s">
        <v>177</v>
      </c>
      <c r="I105" s="63" t="s">
        <v>177</v>
      </c>
      <c r="J105" s="63" t="s">
        <v>177</v>
      </c>
      <c r="K105" s="63" t="s">
        <v>177</v>
      </c>
      <c r="L105" s="778" t="str">
        <f t="shared" si="19"/>
        <v/>
      </c>
      <c r="M105" s="778">
        <f t="shared" si="19"/>
        <v>87</v>
      </c>
      <c r="N105" s="173" t="str">
        <f t="shared" si="19"/>
        <v>協同組合（他に分類されないもの）</v>
      </c>
      <c r="O105" s="63">
        <v>1</v>
      </c>
      <c r="P105" s="63">
        <v>21</v>
      </c>
      <c r="Q105" s="63" t="s">
        <v>177</v>
      </c>
      <c r="R105" s="63" t="s">
        <v>177</v>
      </c>
      <c r="S105" s="63" t="s">
        <v>177</v>
      </c>
      <c r="T105" s="63" t="s">
        <v>177</v>
      </c>
      <c r="U105" s="63" t="s">
        <v>177</v>
      </c>
      <c r="V105" s="63" t="s">
        <v>177</v>
      </c>
      <c r="W105" s="63" t="s">
        <v>177</v>
      </c>
      <c r="X105" s="63"/>
    </row>
    <row r="106" spans="1:24" ht="13.5" customHeight="1">
      <c r="A106" s="198" t="s">
        <v>649</v>
      </c>
      <c r="B106" s="1120" t="s">
        <v>650</v>
      </c>
      <c r="C106" s="1120"/>
      <c r="D106" s="174">
        <f t="shared" si="16"/>
        <v>191</v>
      </c>
      <c r="E106" s="174">
        <f t="shared" si="16"/>
        <v>2038</v>
      </c>
      <c r="F106" s="176">
        <v>119</v>
      </c>
      <c r="G106" s="176">
        <v>242</v>
      </c>
      <c r="H106" s="176">
        <v>26</v>
      </c>
      <c r="I106" s="176">
        <v>166</v>
      </c>
      <c r="J106" s="176">
        <v>15</v>
      </c>
      <c r="K106" s="176">
        <v>204</v>
      </c>
      <c r="L106" s="169" t="str">
        <f>IF(A106="","",A106)</f>
        <v>R</v>
      </c>
      <c r="M106" s="1118" t="str">
        <f>IF(B106="","",B106)</f>
        <v>サービス業（他に分類されないもの）</v>
      </c>
      <c r="N106" s="1118"/>
      <c r="O106" s="176">
        <v>7</v>
      </c>
      <c r="P106" s="176">
        <v>151</v>
      </c>
      <c r="Q106" s="176">
        <v>7</v>
      </c>
      <c r="R106" s="176">
        <v>273</v>
      </c>
      <c r="S106" s="176">
        <v>6</v>
      </c>
      <c r="T106" s="176">
        <v>366</v>
      </c>
      <c r="U106" s="176">
        <v>5</v>
      </c>
      <c r="V106" s="176">
        <v>636</v>
      </c>
      <c r="W106" s="176">
        <v>6</v>
      </c>
      <c r="X106" s="176"/>
    </row>
    <row r="107" spans="1:24">
      <c r="A107" s="199"/>
      <c r="B107" s="200">
        <v>88</v>
      </c>
      <c r="C107" s="195" t="s">
        <v>651</v>
      </c>
      <c r="D107" s="177">
        <f t="shared" si="16"/>
        <v>9</v>
      </c>
      <c r="E107" s="177">
        <f t="shared" si="16"/>
        <v>80</v>
      </c>
      <c r="F107" s="63">
        <v>1</v>
      </c>
      <c r="G107" s="63">
        <v>1</v>
      </c>
      <c r="H107" s="63">
        <v>1</v>
      </c>
      <c r="I107" s="63">
        <v>9</v>
      </c>
      <c r="J107" s="63">
        <v>4</v>
      </c>
      <c r="K107" s="63">
        <v>50</v>
      </c>
      <c r="L107" s="778" t="str">
        <f t="shared" ref="L107:N114" si="20">IF(A107="","",A107)</f>
        <v/>
      </c>
      <c r="M107" s="778">
        <f t="shared" si="20"/>
        <v>88</v>
      </c>
      <c r="N107" s="173" t="str">
        <f t="shared" si="20"/>
        <v>廃棄物処理業</v>
      </c>
      <c r="O107" s="63">
        <v>1</v>
      </c>
      <c r="P107" s="63">
        <v>20</v>
      </c>
      <c r="Q107" s="63" t="s">
        <v>177</v>
      </c>
      <c r="R107" s="63" t="s">
        <v>177</v>
      </c>
      <c r="S107" s="63" t="s">
        <v>177</v>
      </c>
      <c r="T107" s="63" t="s">
        <v>177</v>
      </c>
      <c r="U107" s="63" t="s">
        <v>177</v>
      </c>
      <c r="V107" s="63" t="s">
        <v>177</v>
      </c>
      <c r="W107" s="63">
        <v>2</v>
      </c>
      <c r="X107" s="63"/>
    </row>
    <row r="108" spans="1:24">
      <c r="A108" s="199"/>
      <c r="B108" s="200">
        <v>89</v>
      </c>
      <c r="C108" s="195" t="s">
        <v>652</v>
      </c>
      <c r="D108" s="177">
        <f t="shared" si="16"/>
        <v>30</v>
      </c>
      <c r="E108" s="177">
        <f t="shared" si="16"/>
        <v>120</v>
      </c>
      <c r="F108" s="63">
        <v>24</v>
      </c>
      <c r="G108" s="63">
        <v>58</v>
      </c>
      <c r="H108" s="63">
        <v>4</v>
      </c>
      <c r="I108" s="63">
        <v>26</v>
      </c>
      <c r="J108" s="63">
        <v>1</v>
      </c>
      <c r="K108" s="63">
        <v>10</v>
      </c>
      <c r="L108" s="778" t="str">
        <f t="shared" si="20"/>
        <v/>
      </c>
      <c r="M108" s="778">
        <f t="shared" si="20"/>
        <v>89</v>
      </c>
      <c r="N108" s="173" t="str">
        <f t="shared" si="20"/>
        <v>自動車整備業　</v>
      </c>
      <c r="O108" s="63">
        <v>1</v>
      </c>
      <c r="P108" s="63">
        <v>26</v>
      </c>
      <c r="Q108" s="63" t="s">
        <v>177</v>
      </c>
      <c r="R108" s="63" t="s">
        <v>177</v>
      </c>
      <c r="S108" s="63" t="s">
        <v>177</v>
      </c>
      <c r="T108" s="63" t="s">
        <v>177</v>
      </c>
      <c r="U108" s="63" t="s">
        <v>177</v>
      </c>
      <c r="V108" s="63" t="s">
        <v>177</v>
      </c>
      <c r="W108" s="63" t="s">
        <v>177</v>
      </c>
      <c r="X108" s="63"/>
    </row>
    <row r="109" spans="1:24" s="203" customFormat="1">
      <c r="A109" s="201"/>
      <c r="B109" s="200">
        <v>90</v>
      </c>
      <c r="C109" s="195" t="s">
        <v>653</v>
      </c>
      <c r="D109" s="177">
        <f t="shared" si="16"/>
        <v>8</v>
      </c>
      <c r="E109" s="177">
        <f t="shared" si="16"/>
        <v>35</v>
      </c>
      <c r="F109" s="63">
        <v>5</v>
      </c>
      <c r="G109" s="63">
        <v>10</v>
      </c>
      <c r="H109" s="63">
        <v>1</v>
      </c>
      <c r="I109" s="63">
        <v>5</v>
      </c>
      <c r="J109" s="63" t="s">
        <v>177</v>
      </c>
      <c r="K109" s="63" t="s">
        <v>177</v>
      </c>
      <c r="L109" s="778" t="str">
        <f t="shared" si="20"/>
        <v/>
      </c>
      <c r="M109" s="778">
        <f t="shared" si="20"/>
        <v>90</v>
      </c>
      <c r="N109" s="173" t="str">
        <f t="shared" si="20"/>
        <v>機械等修理業（別掲を除く）</v>
      </c>
      <c r="O109" s="63">
        <v>1</v>
      </c>
      <c r="P109" s="63">
        <v>20</v>
      </c>
      <c r="Q109" s="63" t="s">
        <v>177</v>
      </c>
      <c r="R109" s="63" t="s">
        <v>177</v>
      </c>
      <c r="S109" s="63" t="s">
        <v>177</v>
      </c>
      <c r="T109" s="63" t="s">
        <v>177</v>
      </c>
      <c r="U109" s="63" t="s">
        <v>177</v>
      </c>
      <c r="V109" s="63" t="s">
        <v>177</v>
      </c>
      <c r="W109" s="63">
        <v>1</v>
      </c>
      <c r="X109" s="202"/>
    </row>
    <row r="110" spans="1:24" s="203" customFormat="1">
      <c r="A110" s="201"/>
      <c r="B110" s="200">
        <v>91</v>
      </c>
      <c r="C110" s="195" t="s">
        <v>654</v>
      </c>
      <c r="D110" s="177">
        <f t="shared" si="16"/>
        <v>8</v>
      </c>
      <c r="E110" s="177">
        <f t="shared" si="16"/>
        <v>551</v>
      </c>
      <c r="F110" s="63" t="s">
        <v>177</v>
      </c>
      <c r="G110" s="63" t="s">
        <v>177</v>
      </c>
      <c r="H110" s="63" t="s">
        <v>177</v>
      </c>
      <c r="I110" s="63" t="s">
        <v>177</v>
      </c>
      <c r="J110" s="63">
        <v>1</v>
      </c>
      <c r="K110" s="63">
        <v>15</v>
      </c>
      <c r="L110" s="778" t="str">
        <f t="shared" si="20"/>
        <v/>
      </c>
      <c r="M110" s="778">
        <f t="shared" si="20"/>
        <v>91</v>
      </c>
      <c r="N110" s="173" t="str">
        <f t="shared" si="20"/>
        <v>職業紹介・労働派遣業</v>
      </c>
      <c r="O110" s="63">
        <v>1</v>
      </c>
      <c r="P110" s="63">
        <v>22</v>
      </c>
      <c r="Q110" s="63">
        <v>2</v>
      </c>
      <c r="R110" s="63">
        <v>83</v>
      </c>
      <c r="S110" s="63">
        <v>2</v>
      </c>
      <c r="T110" s="63">
        <v>148</v>
      </c>
      <c r="U110" s="63">
        <v>2</v>
      </c>
      <c r="V110" s="63">
        <v>283</v>
      </c>
      <c r="W110" s="63" t="s">
        <v>177</v>
      </c>
      <c r="X110" s="202"/>
    </row>
    <row r="111" spans="1:24">
      <c r="A111" s="199"/>
      <c r="B111" s="200">
        <v>92</v>
      </c>
      <c r="C111" s="195" t="s">
        <v>655</v>
      </c>
      <c r="D111" s="177">
        <f t="shared" si="16"/>
        <v>64</v>
      </c>
      <c r="E111" s="177">
        <f t="shared" si="16"/>
        <v>1026</v>
      </c>
      <c r="F111" s="63">
        <v>27</v>
      </c>
      <c r="G111" s="63">
        <v>60</v>
      </c>
      <c r="H111" s="63">
        <v>12</v>
      </c>
      <c r="I111" s="63">
        <v>81</v>
      </c>
      <c r="J111" s="63">
        <v>8</v>
      </c>
      <c r="K111" s="63">
        <v>116</v>
      </c>
      <c r="L111" s="778" t="str">
        <f t="shared" si="20"/>
        <v/>
      </c>
      <c r="M111" s="778">
        <f t="shared" si="20"/>
        <v>92</v>
      </c>
      <c r="N111" s="173" t="str">
        <f t="shared" si="20"/>
        <v>その他の事業サービス業</v>
      </c>
      <c r="O111" s="63">
        <v>3</v>
      </c>
      <c r="P111" s="63">
        <v>63</v>
      </c>
      <c r="Q111" s="63">
        <v>5</v>
      </c>
      <c r="R111" s="63">
        <v>190</v>
      </c>
      <c r="S111" s="63">
        <v>3</v>
      </c>
      <c r="T111" s="63">
        <v>163</v>
      </c>
      <c r="U111" s="63">
        <v>3</v>
      </c>
      <c r="V111" s="63">
        <v>353</v>
      </c>
      <c r="W111" s="63">
        <v>3</v>
      </c>
      <c r="X111" s="63"/>
    </row>
    <row r="112" spans="1:24">
      <c r="A112" s="204"/>
      <c r="B112" s="200">
        <v>93</v>
      </c>
      <c r="C112" s="196" t="s">
        <v>656</v>
      </c>
      <c r="D112" s="177">
        <f t="shared" si="16"/>
        <v>24</v>
      </c>
      <c r="E112" s="177">
        <f t="shared" si="16"/>
        <v>102</v>
      </c>
      <c r="F112" s="63">
        <v>22</v>
      </c>
      <c r="G112" s="63">
        <v>34</v>
      </c>
      <c r="H112" s="63" t="s">
        <v>177</v>
      </c>
      <c r="I112" s="63" t="s">
        <v>177</v>
      </c>
      <c r="J112" s="63">
        <v>1</v>
      </c>
      <c r="K112" s="63">
        <v>13</v>
      </c>
      <c r="L112" s="778" t="str">
        <f t="shared" si="20"/>
        <v/>
      </c>
      <c r="M112" s="778">
        <f t="shared" si="20"/>
        <v>93</v>
      </c>
      <c r="N112" s="173" t="str">
        <f t="shared" si="20"/>
        <v>政治・経済・文化団体</v>
      </c>
      <c r="O112" s="63" t="s">
        <v>177</v>
      </c>
      <c r="P112" s="63" t="s">
        <v>177</v>
      </c>
      <c r="Q112" s="63" t="s">
        <v>177</v>
      </c>
      <c r="R112" s="63" t="s">
        <v>177</v>
      </c>
      <c r="S112" s="63">
        <v>1</v>
      </c>
      <c r="T112" s="63">
        <v>55</v>
      </c>
      <c r="U112" s="63" t="s">
        <v>177</v>
      </c>
      <c r="V112" s="63" t="s">
        <v>177</v>
      </c>
      <c r="W112" s="63" t="s">
        <v>177</v>
      </c>
      <c r="X112" s="63"/>
    </row>
    <row r="113" spans="1:24">
      <c r="A113" s="204"/>
      <c r="B113" s="200">
        <v>94</v>
      </c>
      <c r="C113" s="196" t="s">
        <v>657</v>
      </c>
      <c r="D113" s="177">
        <f t="shared" si="16"/>
        <v>46</v>
      </c>
      <c r="E113" s="177">
        <f t="shared" si="16"/>
        <v>113</v>
      </c>
      <c r="F113" s="63">
        <v>40</v>
      </c>
      <c r="G113" s="63">
        <v>79</v>
      </c>
      <c r="H113" s="63">
        <v>6</v>
      </c>
      <c r="I113" s="63">
        <v>34</v>
      </c>
      <c r="J113" s="63" t="s">
        <v>177</v>
      </c>
      <c r="K113" s="63" t="s">
        <v>177</v>
      </c>
      <c r="L113" s="778" t="str">
        <f t="shared" si="20"/>
        <v/>
      </c>
      <c r="M113" s="778">
        <f t="shared" si="20"/>
        <v>94</v>
      </c>
      <c r="N113" s="173" t="str">
        <f t="shared" si="20"/>
        <v>宗教</v>
      </c>
      <c r="O113" s="63" t="s">
        <v>177</v>
      </c>
      <c r="P113" s="63" t="s">
        <v>177</v>
      </c>
      <c r="Q113" s="63" t="s">
        <v>177</v>
      </c>
      <c r="R113" s="63" t="s">
        <v>177</v>
      </c>
      <c r="S113" s="63" t="s">
        <v>177</v>
      </c>
      <c r="T113" s="63" t="s">
        <v>177</v>
      </c>
      <c r="U113" s="63" t="s">
        <v>177</v>
      </c>
      <c r="V113" s="63" t="s">
        <v>177</v>
      </c>
      <c r="W113" s="63" t="s">
        <v>177</v>
      </c>
      <c r="X113" s="63"/>
    </row>
    <row r="114" spans="1:24" ht="14.25" thickBot="1">
      <c r="A114" s="205"/>
      <c r="B114" s="206">
        <v>95</v>
      </c>
      <c r="C114" s="207" t="s">
        <v>658</v>
      </c>
      <c r="D114" s="186">
        <f t="shared" si="16"/>
        <v>1</v>
      </c>
      <c r="E114" s="186">
        <f t="shared" si="16"/>
        <v>5</v>
      </c>
      <c r="F114" s="187" t="s">
        <v>177</v>
      </c>
      <c r="G114" s="187" t="s">
        <v>177</v>
      </c>
      <c r="H114" s="187">
        <v>1</v>
      </c>
      <c r="I114" s="187">
        <v>5</v>
      </c>
      <c r="J114" s="187" t="s">
        <v>177</v>
      </c>
      <c r="K114" s="187" t="s">
        <v>177</v>
      </c>
      <c r="L114" s="790" t="str">
        <f t="shared" si="20"/>
        <v/>
      </c>
      <c r="M114" s="790">
        <f t="shared" si="20"/>
        <v>95</v>
      </c>
      <c r="N114" s="160" t="str">
        <f t="shared" si="20"/>
        <v>その他のサービス業</v>
      </c>
      <c r="O114" s="187" t="s">
        <v>177</v>
      </c>
      <c r="P114" s="187" t="s">
        <v>177</v>
      </c>
      <c r="Q114" s="187" t="s">
        <v>177</v>
      </c>
      <c r="R114" s="187" t="s">
        <v>177</v>
      </c>
      <c r="S114" s="187" t="s">
        <v>177</v>
      </c>
      <c r="T114" s="187" t="s">
        <v>177</v>
      </c>
      <c r="U114" s="187" t="s">
        <v>177</v>
      </c>
      <c r="V114" s="187" t="s">
        <v>177</v>
      </c>
      <c r="W114" s="187" t="s">
        <v>177</v>
      </c>
      <c r="X114" s="187"/>
    </row>
    <row r="115" spans="1:24" ht="13.5" customHeight="1">
      <c r="U115" s="1116" t="s">
        <v>594</v>
      </c>
      <c r="V115" s="1116"/>
      <c r="W115" s="1116"/>
      <c r="X115" s="1116"/>
    </row>
  </sheetData>
  <sheetProtection sheet="1" objects="1" scenarios="1"/>
  <mergeCells count="61">
    <mergeCell ref="W3:X3"/>
    <mergeCell ref="A5:C5"/>
    <mergeCell ref="L5:N5"/>
    <mergeCell ref="B8:C8"/>
    <mergeCell ref="M8:N8"/>
    <mergeCell ref="B6:C6"/>
    <mergeCell ref="M6:N6"/>
    <mergeCell ref="A2:C4"/>
    <mergeCell ref="D2:K2"/>
    <mergeCell ref="L2:N4"/>
    <mergeCell ref="O2:V2"/>
    <mergeCell ref="D3:E3"/>
    <mergeCell ref="F3:G3"/>
    <mergeCell ref="H3:I3"/>
    <mergeCell ref="J3:K3"/>
    <mergeCell ref="O3:P3"/>
    <mergeCell ref="Q3:R3"/>
    <mergeCell ref="S3:T3"/>
    <mergeCell ref="U3:V3"/>
    <mergeCell ref="B12:C12"/>
    <mergeCell ref="M12:N12"/>
    <mergeCell ref="B35:C35"/>
    <mergeCell ref="M35:N35"/>
    <mergeCell ref="B37:C37"/>
    <mergeCell ref="M37:N37"/>
    <mergeCell ref="B42:C42"/>
    <mergeCell ref="M42:N42"/>
    <mergeCell ref="U49:X49"/>
    <mergeCell ref="B80:C80"/>
    <mergeCell ref="M80:N80"/>
    <mergeCell ref="H60:I60"/>
    <mergeCell ref="J60:K60"/>
    <mergeCell ref="O60:P60"/>
    <mergeCell ref="A59:C61"/>
    <mergeCell ref="D59:K59"/>
    <mergeCell ref="L59:N61"/>
    <mergeCell ref="D60:E60"/>
    <mergeCell ref="F60:G60"/>
    <mergeCell ref="W60:X60"/>
    <mergeCell ref="B62:C62"/>
    <mergeCell ref="M62:N62"/>
    <mergeCell ref="B74:C74"/>
    <mergeCell ref="M74:N74"/>
    <mergeCell ref="Q60:R60"/>
    <mergeCell ref="S60:T60"/>
    <mergeCell ref="U60:V60"/>
    <mergeCell ref="B84:C84"/>
    <mergeCell ref="M84:N84"/>
    <mergeCell ref="B88:C88"/>
    <mergeCell ref="M88:N88"/>
    <mergeCell ref="B92:C92"/>
    <mergeCell ref="M92:N92"/>
    <mergeCell ref="B106:C106"/>
    <mergeCell ref="M106:N106"/>
    <mergeCell ref="U115:X115"/>
    <mergeCell ref="B96:C96"/>
    <mergeCell ref="M96:N96"/>
    <mergeCell ref="B99:C99"/>
    <mergeCell ref="M99:N99"/>
    <mergeCell ref="B103:C103"/>
    <mergeCell ref="M103:N103"/>
  </mergeCells>
  <phoneticPr fontId="3"/>
  <pageMargins left="0.78740157480314965" right="0.78740157480314965" top="0.78740157480314965" bottom="0.98425196850393704" header="0.51181102362204722" footer="0.51181102362204722"/>
  <pageSetup paperSize="9" scale="77" firstPageNumber="15" pageOrder="overThenDown" orientation="portrait" useFirstPageNumber="1" r:id="rId1"/>
  <headerFooter alignWithMargins="0">
    <oddFooter xml:space="preserve">&amp;C&amp;P
</oddFooter>
  </headerFooter>
  <rowBreaks count="1" manualBreakCount="1">
    <brk id="57" max="16383" man="1"/>
  </rowBreaks>
  <colBreaks count="2" manualBreakCount="2">
    <brk id="11" max="114" man="1"/>
    <brk id="24" max="1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61</vt:i4>
      </vt:variant>
      <vt:variant>
        <vt:lpstr>名前付き一覧</vt:lpstr>
      </vt:variant>
      <vt:variant>
        <vt:i4>48</vt:i4>
      </vt:variant>
    </vt:vector>
  </HeadingPairs>
  <TitlesOfParts>
    <vt:vector size="109" baseType="lpstr">
      <vt:lpstr>市域の変遷 </vt:lpstr>
      <vt:lpstr>地目別面積</vt:lpstr>
      <vt:lpstr>降水量</vt:lpstr>
      <vt:lpstr>人口</vt:lpstr>
      <vt:lpstr>人口(2)</vt:lpstr>
      <vt:lpstr>人口(3)</vt:lpstr>
      <vt:lpstr>人口(4)</vt:lpstr>
      <vt:lpstr>事業所</vt:lpstr>
      <vt:lpstr>事業所(2)</vt:lpstr>
      <vt:lpstr>事業所(3)</vt:lpstr>
      <vt:lpstr>農業</vt:lpstr>
      <vt:lpstr>農業(2)</vt:lpstr>
      <vt:lpstr>農業(3)</vt:lpstr>
      <vt:lpstr>農業(4)</vt:lpstr>
      <vt:lpstr>水産業</vt:lpstr>
      <vt:lpstr>水産業(2)</vt:lpstr>
      <vt:lpstr>製造業</vt:lpstr>
      <vt:lpstr>製造業(2)</vt:lpstr>
      <vt:lpstr>製造業(3)</vt:lpstr>
      <vt:lpstr>商業</vt:lpstr>
      <vt:lpstr>商業(2)</vt:lpstr>
      <vt:lpstr>商業(3)</vt:lpstr>
      <vt:lpstr>運輸</vt:lpstr>
      <vt:lpstr>運輸(2)</vt:lpstr>
      <vt:lpstr>通信</vt:lpstr>
      <vt:lpstr>水道</vt:lpstr>
      <vt:lpstr>建設</vt:lpstr>
      <vt:lpstr>建設(2)</vt:lpstr>
      <vt:lpstr>建設(3)</vt:lpstr>
      <vt:lpstr>教育</vt:lpstr>
      <vt:lpstr>教育(2)</vt:lpstr>
      <vt:lpstr>教育(3)</vt:lpstr>
      <vt:lpstr>教育(4)</vt:lpstr>
      <vt:lpstr>教育(5)</vt:lpstr>
      <vt:lpstr>教育(6)</vt:lpstr>
      <vt:lpstr>教育(7)</vt:lpstr>
      <vt:lpstr>文化</vt:lpstr>
      <vt:lpstr>文化(2)</vt:lpstr>
      <vt:lpstr>文化(3)</vt:lpstr>
      <vt:lpstr>文化(4)</vt:lpstr>
      <vt:lpstr>保健</vt:lpstr>
      <vt:lpstr>保健(2)</vt:lpstr>
      <vt:lpstr>保健(3)</vt:lpstr>
      <vt:lpstr>衛生</vt:lpstr>
      <vt:lpstr>衛生(2)</vt:lpstr>
      <vt:lpstr>衛生 (3)</vt:lpstr>
      <vt:lpstr>社会福祉</vt:lpstr>
      <vt:lpstr>社会福祉(2)</vt:lpstr>
      <vt:lpstr>社会福祉(3)</vt:lpstr>
      <vt:lpstr>社会保障</vt:lpstr>
      <vt:lpstr>社会保障(2)</vt:lpstr>
      <vt:lpstr>社会保障(3)</vt:lpstr>
      <vt:lpstr>消防</vt:lpstr>
      <vt:lpstr>警察</vt:lpstr>
      <vt:lpstr>警察(2)</vt:lpstr>
      <vt:lpstr>財政</vt:lpstr>
      <vt:lpstr>財政(2)</vt:lpstr>
      <vt:lpstr>財政(3)</vt:lpstr>
      <vt:lpstr>財政(4)</vt:lpstr>
      <vt:lpstr>選挙</vt:lpstr>
      <vt:lpstr>選挙(2)</vt:lpstr>
      <vt:lpstr>運輸!Print_Area</vt:lpstr>
      <vt:lpstr>'運輸(2)'!Print_Area</vt:lpstr>
      <vt:lpstr>衛生!Print_Area</vt:lpstr>
      <vt:lpstr>'衛生 (3)'!Print_Area</vt:lpstr>
      <vt:lpstr>'衛生(2)'!Print_Area</vt:lpstr>
      <vt:lpstr>教育!Print_Area</vt:lpstr>
      <vt:lpstr>'教育(2)'!Print_Area</vt:lpstr>
      <vt:lpstr>'教育(3)'!Print_Area</vt:lpstr>
      <vt:lpstr>'教育(4)'!Print_Area</vt:lpstr>
      <vt:lpstr>'教育(5)'!Print_Area</vt:lpstr>
      <vt:lpstr>'教育(6)'!Print_Area</vt:lpstr>
      <vt:lpstr>'教育(7)'!Print_Area</vt:lpstr>
      <vt:lpstr>警察!Print_Area</vt:lpstr>
      <vt:lpstr>'警察(2)'!Print_Area</vt:lpstr>
      <vt:lpstr>'財政(2)'!Print_Area</vt:lpstr>
      <vt:lpstr>'市域の変遷 '!Print_Area</vt:lpstr>
      <vt:lpstr>事業所!Print_Area</vt:lpstr>
      <vt:lpstr>'事業所(2)'!Print_Area</vt:lpstr>
      <vt:lpstr>'社会福祉(2)'!Print_Area</vt:lpstr>
      <vt:lpstr>'社会福祉(3)'!Print_Area</vt:lpstr>
      <vt:lpstr>社会保障!Print_Area</vt:lpstr>
      <vt:lpstr>'社会保障(2)'!Print_Area</vt:lpstr>
      <vt:lpstr>'社会保障(3)'!Print_Area</vt:lpstr>
      <vt:lpstr>商業!Print_Area</vt:lpstr>
      <vt:lpstr>'商業(2)'!Print_Area</vt:lpstr>
      <vt:lpstr>'商業(3)'!Print_Area</vt:lpstr>
      <vt:lpstr>消防!Print_Area</vt:lpstr>
      <vt:lpstr>人口!Print_Area</vt:lpstr>
      <vt:lpstr>'人口(2)'!Print_Area</vt:lpstr>
      <vt:lpstr>'人口(3)'!Print_Area</vt:lpstr>
      <vt:lpstr>'人口(4)'!Print_Area</vt:lpstr>
      <vt:lpstr>水道!Print_Area</vt:lpstr>
      <vt:lpstr>製造業!Print_Area</vt:lpstr>
      <vt:lpstr>'製造業(2)'!Print_Area</vt:lpstr>
      <vt:lpstr>'製造業(3)'!Print_Area</vt:lpstr>
      <vt:lpstr>選挙!Print_Area</vt:lpstr>
      <vt:lpstr>'選挙(2)'!Print_Area</vt:lpstr>
      <vt:lpstr>地目別面積!Print_Area</vt:lpstr>
      <vt:lpstr>通信!Print_Area</vt:lpstr>
      <vt:lpstr>'農業(3)'!Print_Area</vt:lpstr>
      <vt:lpstr>'農業(4)'!Print_Area</vt:lpstr>
      <vt:lpstr>文化!Print_Area</vt:lpstr>
      <vt:lpstr>'文化(2)'!Print_Area</vt:lpstr>
      <vt:lpstr>'文化(3)'!Print_Area</vt:lpstr>
      <vt:lpstr>'文化(4)'!Print_Area</vt:lpstr>
      <vt:lpstr>保健!Print_Area</vt:lpstr>
      <vt:lpstr>'保健(2)'!Print_Area</vt:lpstr>
      <vt:lpstr>'保健(3)'!Print_Area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2022-12-12T01:38:51Z</cp:lastPrinted>
  <dcterms:created xsi:type="dcterms:W3CDTF">2020-05-01T04:06:41Z</dcterms:created>
  <dcterms:modified xsi:type="dcterms:W3CDTF">2022-12-12T01:39:25Z</dcterms:modified>
</cp:coreProperties>
</file>