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2"/>
  <workbookPr codeName="ThisWorkbook"/>
  <mc:AlternateContent xmlns:mc="http://schemas.openxmlformats.org/markup-compatibility/2006">
    <mc:Choice Requires="x15">
      <x15ac:absPath xmlns:x15ac="http://schemas.microsoft.com/office/spreadsheetml/2010/11/ac" url="\\svgfile\課別共有\総務課\統計関係\統計書関係\統計書_2018年度（平成30年度)\"/>
    </mc:Choice>
  </mc:AlternateContent>
  <xr:revisionPtr revIDLastSave="0" documentId="13_ncr:1_{8EB33AAA-053D-4AA6-90C5-D8E909E682C6}" xr6:coauthVersionLast="36" xr6:coauthVersionMax="36" xr10:uidLastSave="{00000000-0000-0000-0000-000000000000}"/>
  <bookViews>
    <workbookView xWindow="240" yWindow="90" windowWidth="14910" windowHeight="8130" tabRatio="599" xr2:uid="{00000000-000D-0000-FFFF-FFFF00000000}"/>
  </bookViews>
  <sheets>
    <sheet name="市域の変遷" sheetId="106" r:id="rId1"/>
    <sheet name="地目別面積" sheetId="105" r:id="rId2"/>
    <sheet name="降水量" sheetId="104" r:id="rId3"/>
    <sheet name="人口" sheetId="103" r:id="rId4"/>
    <sheet name="人口(2)" sheetId="102" r:id="rId5"/>
    <sheet name="人口(3)" sheetId="101" r:id="rId6"/>
    <sheet name="人口(4)" sheetId="100" r:id="rId7"/>
    <sheet name="事業所" sheetId="99" r:id="rId8"/>
    <sheet name="事業所(2)" sheetId="151" r:id="rId9"/>
    <sheet name="事業所(3)" sheetId="97" r:id="rId10"/>
    <sheet name="農業" sheetId="96" r:id="rId11"/>
    <sheet name="農業(2)" sheetId="95" r:id="rId12"/>
    <sheet name="農業(3)" sheetId="94" r:id="rId13"/>
    <sheet name="農業(4)" sheetId="147" r:id="rId14"/>
    <sheet name="農業(5)" sheetId="92" r:id="rId15"/>
    <sheet name="水産業" sheetId="91" r:id="rId16"/>
    <sheet name="水産業(2)" sheetId="148" r:id="rId17"/>
    <sheet name="製造業" sheetId="89" r:id="rId18"/>
    <sheet name="製造業(2)" sheetId="34" r:id="rId19"/>
    <sheet name="製造業(3)" sheetId="35" r:id="rId20"/>
    <sheet name="商業" sheetId="36" r:id="rId21"/>
    <sheet name="商業(2)" sheetId="80" r:id="rId22"/>
    <sheet name="商業(3)" sheetId="81" r:id="rId23"/>
    <sheet name="運輸" sheetId="39" r:id="rId24"/>
    <sheet name="運輸(2)" sheetId="40" r:id="rId25"/>
    <sheet name="通信" sheetId="41" r:id="rId26"/>
    <sheet name="電気" sheetId="150" r:id="rId27"/>
    <sheet name="ガス" sheetId="107" r:id="rId28"/>
    <sheet name="水道" sheetId="108" r:id="rId29"/>
    <sheet name="建設" sheetId="109" r:id="rId30"/>
    <sheet name="建設(2)" sheetId="110" r:id="rId31"/>
    <sheet name="建設(3)" sheetId="111" r:id="rId32"/>
    <sheet name="教育" sheetId="112" r:id="rId33"/>
    <sheet name="教育(2)" sheetId="146" r:id="rId34"/>
    <sheet name="教育(3)" sheetId="113" r:id="rId35"/>
    <sheet name="教育(4)" sheetId="114" r:id="rId36"/>
    <sheet name="教育(5)" sheetId="115" r:id="rId37"/>
    <sheet name="教育(6)" sheetId="116" r:id="rId38"/>
    <sheet name="教育(7)" sheetId="117" r:id="rId39"/>
    <sheet name="文化" sheetId="118" r:id="rId40"/>
    <sheet name="文化(2)" sheetId="119" r:id="rId41"/>
    <sheet name="文化(3)" sheetId="120" r:id="rId42"/>
    <sheet name="文化(4)" sheetId="121" r:id="rId43"/>
    <sheet name="保健" sheetId="122" r:id="rId44"/>
    <sheet name="保健(2)" sheetId="123" r:id="rId45"/>
    <sheet name="保健(3)" sheetId="124" r:id="rId46"/>
    <sheet name="衛生" sheetId="142" r:id="rId47"/>
    <sheet name="衛生(2)" sheetId="143" r:id="rId48"/>
    <sheet name="衛生 (3)" sheetId="144" r:id="rId49"/>
    <sheet name="社会福祉" sheetId="128" r:id="rId50"/>
    <sheet name="社会福祉(2)" sheetId="129" r:id="rId51"/>
    <sheet name="社会保障" sheetId="130" r:id="rId52"/>
    <sheet name="社会保障(2)" sheetId="131" r:id="rId53"/>
    <sheet name="社会保障(3)" sheetId="132" r:id="rId54"/>
    <sheet name="消防" sheetId="133" r:id="rId55"/>
    <sheet name="警察" sheetId="134" r:id="rId56"/>
    <sheet name="警察(2)" sheetId="135" r:id="rId57"/>
    <sheet name="財政" sheetId="136" r:id="rId58"/>
    <sheet name="財政(2)" sheetId="137" r:id="rId59"/>
    <sheet name="財政(3)" sheetId="138" r:id="rId60"/>
    <sheet name="財政(4)" sheetId="139" r:id="rId61"/>
    <sheet name="選挙" sheetId="140" r:id="rId62"/>
    <sheet name="選挙(2)" sheetId="141" r:id="rId63"/>
  </sheets>
  <definedNames>
    <definedName name="_xlnm._FilterDatabase" localSheetId="3" hidden="1">人口!$A$1:$N$1</definedName>
    <definedName name="_xlnm.Print_Area" localSheetId="27">ガス!$A$1:$D$27</definedName>
    <definedName name="_xlnm.Print_Area" localSheetId="23">運輸!$A$1:$E$53</definedName>
    <definedName name="_xlnm.Print_Area" localSheetId="24">'運輸(2)'!$A$1:$K$29</definedName>
    <definedName name="_xlnm.Print_Area" localSheetId="46">衛生!$A$1:$K$42</definedName>
    <definedName name="_xlnm.Print_Area" localSheetId="48">'衛生 (3)'!$A$1:$F$23</definedName>
    <definedName name="_xlnm.Print_Area" localSheetId="47">'衛生(2)'!$A$1:$H$18</definedName>
    <definedName name="_xlnm.Print_Area" localSheetId="32">教育!$A$1:$K$18</definedName>
    <definedName name="_xlnm.Print_Area" localSheetId="33">'教育(2)'!$A$1:$AA$31</definedName>
    <definedName name="_xlnm.Print_Area" localSheetId="34">'教育(3)'!$A$1:$AA$24</definedName>
    <definedName name="_xlnm.Print_Area" localSheetId="35">'教育(4)'!$A$1:$W$34</definedName>
    <definedName name="_xlnm.Print_Area" localSheetId="36">'教育(5)'!$A$1:$V$24</definedName>
    <definedName name="_xlnm.Print_Area" localSheetId="37">'教育(6)'!$A$1:$K$40</definedName>
    <definedName name="_xlnm.Print_Area" localSheetId="38">'教育(7)'!$A$1:$K$48</definedName>
    <definedName name="_xlnm.Print_Area" localSheetId="55">警察!$A$1:$AD$29</definedName>
    <definedName name="_xlnm.Print_Area" localSheetId="56">'警察(2)'!$A$1:$P$17</definedName>
    <definedName name="_xlnm.Print_Area" localSheetId="29">建設!$A$1:$P$24</definedName>
    <definedName name="_xlnm.Print_Area" localSheetId="30">'建設(2)'!$A$1:$Q$22</definedName>
    <definedName name="_xlnm.Print_Area" localSheetId="31">'建設(3)'!$A$1:$O$22</definedName>
    <definedName name="_xlnm.Print_Area" localSheetId="2">降水量!$A$1:$M$25</definedName>
    <definedName name="_xlnm.Print_Area" localSheetId="58">'財政(2)'!$A$1:$F$28</definedName>
    <definedName name="_xlnm.Print_Area" localSheetId="0">市域の変遷!$A$1:$P$69</definedName>
    <definedName name="_xlnm.Print_Area" localSheetId="7">事業所!$A$1:$I$31</definedName>
    <definedName name="_xlnm.Print_Area" localSheetId="8">'事業所(2)'!$A$1:$X$114</definedName>
    <definedName name="_xlnm.Print_Area" localSheetId="49">社会福祉!$A$1:$T$26</definedName>
    <definedName name="_xlnm.Print_Area" localSheetId="50">'社会福祉(2)'!$A$1:$AA$35</definedName>
    <definedName name="_xlnm.Print_Area" localSheetId="51">社会保障!$A$1:$P$27</definedName>
    <definedName name="_xlnm.Print_Area" localSheetId="52">'社会保障(2)'!$A$1:$M$34</definedName>
    <definedName name="_xlnm.Print_Area" localSheetId="53">'社会保障(3)'!$A$1:$V$25</definedName>
    <definedName name="_xlnm.Print_Area" localSheetId="20">商業!$A$1:$M$27</definedName>
    <definedName name="_xlnm.Print_Area" localSheetId="21">'商業(2)'!$A$1:$M$39</definedName>
    <definedName name="_xlnm.Print_Area" localSheetId="22">'商業(3)'!$A$1:$M$41</definedName>
    <definedName name="_xlnm.Print_Area" localSheetId="54">消防!$A$1:$L$39</definedName>
    <definedName name="_xlnm.Print_Area" localSheetId="3">人口!$A$1:$M$154</definedName>
    <definedName name="_xlnm.Print_Area" localSheetId="4">'人口(2)'!$A$1:$K$32</definedName>
    <definedName name="_xlnm.Print_Area" localSheetId="5">'人口(3)'!$A$1:$Q$48</definedName>
    <definedName name="_xlnm.Print_Area" localSheetId="6">'人口(4)'!$A$1:$Y$97</definedName>
    <definedName name="_xlnm.Print_Area" localSheetId="28">水道!$A$1:$G$40</definedName>
    <definedName name="_xlnm.Print_Area" localSheetId="17">製造業!$A$1:$R$17</definedName>
    <definedName name="_xlnm.Print_Area" localSheetId="18">'製造業(2)'!$A$1:$N$25</definedName>
    <definedName name="_xlnm.Print_Area" localSheetId="19">'製造業(3)'!$A$1:$N$28</definedName>
    <definedName name="_xlnm.Print_Area" localSheetId="61">選挙!$A$1:$I$48</definedName>
    <definedName name="_xlnm.Print_Area" localSheetId="62">'選挙(2)'!$A$1:$J$40</definedName>
    <definedName name="_xlnm.Print_Area" localSheetId="1">地目別面積!$A$1:$J$60</definedName>
    <definedName name="_xlnm.Print_Area" localSheetId="25">通信!$A$1:$J$27</definedName>
    <definedName name="_xlnm.Print_Area" localSheetId="26">電気!$A$1:$I$41</definedName>
    <definedName name="_xlnm.Print_Area" localSheetId="10">農業!$A$1:$L$36</definedName>
    <definedName name="_xlnm.Print_Area" localSheetId="11">'農業(2)'!$A$1:$K$32</definedName>
    <definedName name="_xlnm.Print_Area" localSheetId="12">'農業(3)'!$A$1:$S$33</definedName>
    <definedName name="_xlnm.Print_Area" localSheetId="13">'農業(4)'!$A$1:$G$61</definedName>
    <definedName name="_xlnm.Print_Area" localSheetId="39">文化!$A$1:$P$28</definedName>
    <definedName name="_xlnm.Print_Area" localSheetId="40">'文化(2)'!$A$1:$M$23</definedName>
    <definedName name="_xlnm.Print_Area" localSheetId="41">'文化(3)'!$A$1:$V$27</definedName>
    <definedName name="_xlnm.Print_Area" localSheetId="42">'文化(4)'!$A$1:$P$29</definedName>
    <definedName name="_xlnm.Print_Area" localSheetId="43">保健!$A$1:$O$30</definedName>
    <definedName name="_xlnm.Print_Area" localSheetId="44">'保健(2)'!$A$1:$P$24</definedName>
    <definedName name="_xlnm.Print_Area" localSheetId="45">'保健(3)'!$A$1:$R$24</definedName>
  </definedNames>
  <calcPr calcId="191029"/>
</workbook>
</file>

<file path=xl/calcChain.xml><?xml version="1.0" encoding="utf-8"?>
<calcChain xmlns="http://schemas.openxmlformats.org/spreadsheetml/2006/main">
  <c r="N114" i="151" l="1"/>
  <c r="M114" i="151"/>
  <c r="L114" i="151"/>
  <c r="E114" i="151"/>
  <c r="D114" i="151"/>
  <c r="N113" i="151"/>
  <c r="M113" i="151"/>
  <c r="L113" i="151"/>
  <c r="E113" i="151"/>
  <c r="D113" i="151"/>
  <c r="N112" i="151"/>
  <c r="M112" i="151"/>
  <c r="L112" i="151"/>
  <c r="E112" i="151"/>
  <c r="D112" i="151"/>
  <c r="N111" i="151"/>
  <c r="M111" i="151"/>
  <c r="L111" i="151"/>
  <c r="E111" i="151"/>
  <c r="D111" i="151"/>
  <c r="N110" i="151"/>
  <c r="M110" i="151"/>
  <c r="L110" i="151"/>
  <c r="E110" i="151"/>
  <c r="D110" i="151"/>
  <c r="N109" i="151"/>
  <c r="M109" i="151"/>
  <c r="L109" i="151"/>
  <c r="E109" i="151"/>
  <c r="D109" i="151"/>
  <c r="N108" i="151"/>
  <c r="M108" i="151"/>
  <c r="L108" i="151"/>
  <c r="E108" i="151"/>
  <c r="D108" i="151"/>
  <c r="N107" i="151"/>
  <c r="M107" i="151"/>
  <c r="L107" i="151"/>
  <c r="E107" i="151"/>
  <c r="D107" i="151"/>
  <c r="M106" i="151"/>
  <c r="L106" i="151"/>
  <c r="E106" i="151"/>
  <c r="D106" i="151"/>
  <c r="N105" i="151"/>
  <c r="M105" i="151"/>
  <c r="L105" i="151"/>
  <c r="E105" i="151"/>
  <c r="D105" i="151"/>
  <c r="N104" i="151"/>
  <c r="M104" i="151"/>
  <c r="L104" i="151"/>
  <c r="E104" i="151"/>
  <c r="D104" i="151"/>
  <c r="W103" i="151"/>
  <c r="T103" i="151"/>
  <c r="S103" i="151"/>
  <c r="D103" i="151" s="1"/>
  <c r="R103" i="151"/>
  <c r="Q103" i="151"/>
  <c r="M103" i="151"/>
  <c r="L103" i="151"/>
  <c r="E103" i="151"/>
  <c r="N102" i="151"/>
  <c r="M102" i="151"/>
  <c r="L102" i="151"/>
  <c r="E102" i="151"/>
  <c r="D102" i="151"/>
  <c r="N101" i="151"/>
  <c r="M101" i="151"/>
  <c r="L101" i="151"/>
  <c r="E101" i="151"/>
  <c r="D101" i="151"/>
  <c r="N100" i="151"/>
  <c r="M100" i="151"/>
  <c r="L100" i="151"/>
  <c r="E100" i="151"/>
  <c r="D100" i="151"/>
  <c r="W99" i="151"/>
  <c r="M99" i="151"/>
  <c r="L99" i="151"/>
  <c r="E99" i="151"/>
  <c r="D99" i="151"/>
  <c r="N98" i="151"/>
  <c r="M98" i="151"/>
  <c r="L98" i="151"/>
  <c r="E98" i="151"/>
  <c r="D98" i="151"/>
  <c r="N97" i="151"/>
  <c r="M97" i="151"/>
  <c r="L97" i="151"/>
  <c r="E97" i="151"/>
  <c r="D97" i="151"/>
  <c r="W96" i="151"/>
  <c r="D96" i="151" s="1"/>
  <c r="V96" i="151"/>
  <c r="U96" i="151"/>
  <c r="M96" i="151"/>
  <c r="L96" i="151"/>
  <c r="E96" i="151"/>
  <c r="N95" i="151"/>
  <c r="M95" i="151"/>
  <c r="L95" i="151"/>
  <c r="E95" i="151"/>
  <c r="D95" i="151"/>
  <c r="N94" i="151"/>
  <c r="M94" i="151"/>
  <c r="L94" i="151"/>
  <c r="E94" i="151"/>
  <c r="D94" i="151"/>
  <c r="N93" i="151"/>
  <c r="M93" i="151"/>
  <c r="L93" i="151"/>
  <c r="E93" i="151"/>
  <c r="D93" i="151"/>
  <c r="M92" i="151"/>
  <c r="L92" i="151"/>
  <c r="E92" i="151"/>
  <c r="D92" i="151"/>
  <c r="N91" i="151"/>
  <c r="M91" i="151"/>
  <c r="L91" i="151"/>
  <c r="E91" i="151"/>
  <c r="D91" i="151"/>
  <c r="N90" i="151"/>
  <c r="M90" i="151"/>
  <c r="L90" i="151"/>
  <c r="E90" i="151"/>
  <c r="D90" i="151"/>
  <c r="N89" i="151"/>
  <c r="M89" i="151"/>
  <c r="L89" i="151"/>
  <c r="E89" i="151"/>
  <c r="D89" i="151"/>
  <c r="W88" i="151"/>
  <c r="V88" i="151"/>
  <c r="U88" i="151"/>
  <c r="M88" i="151"/>
  <c r="L88" i="151"/>
  <c r="E88" i="151"/>
  <c r="D88" i="151"/>
  <c r="N87" i="151"/>
  <c r="M87" i="151"/>
  <c r="L87" i="151"/>
  <c r="E87" i="151"/>
  <c r="D87" i="151"/>
  <c r="N86" i="151"/>
  <c r="M86" i="151"/>
  <c r="L86" i="151"/>
  <c r="E86" i="151"/>
  <c r="D86" i="151"/>
  <c r="N85" i="151"/>
  <c r="M85" i="151"/>
  <c r="L85" i="151"/>
  <c r="E85" i="151"/>
  <c r="D85" i="151"/>
  <c r="W84" i="151"/>
  <c r="V84" i="151"/>
  <c r="U84" i="151"/>
  <c r="T84" i="151"/>
  <c r="S84" i="151"/>
  <c r="D84" i="151" s="1"/>
  <c r="P84" i="151"/>
  <c r="O84" i="151"/>
  <c r="M84" i="151"/>
  <c r="L84" i="151"/>
  <c r="E84" i="151"/>
  <c r="N83" i="151"/>
  <c r="M83" i="151"/>
  <c r="L83" i="151"/>
  <c r="E83" i="151"/>
  <c r="D83" i="151"/>
  <c r="N82" i="151"/>
  <c r="M82" i="151"/>
  <c r="L82" i="151"/>
  <c r="E82" i="151"/>
  <c r="D82" i="151"/>
  <c r="N81" i="151"/>
  <c r="M81" i="151"/>
  <c r="L81" i="151"/>
  <c r="E81" i="151"/>
  <c r="D81" i="151"/>
  <c r="V80" i="151"/>
  <c r="U80" i="151"/>
  <c r="T80" i="151"/>
  <c r="S80" i="151"/>
  <c r="M80" i="151"/>
  <c r="L80" i="151"/>
  <c r="E80" i="151"/>
  <c r="D80" i="151"/>
  <c r="N79" i="151"/>
  <c r="M79" i="151"/>
  <c r="L79" i="151"/>
  <c r="E79" i="151"/>
  <c r="D79" i="151"/>
  <c r="N78" i="151"/>
  <c r="M78" i="151"/>
  <c r="L78" i="151"/>
  <c r="E78" i="151"/>
  <c r="D78" i="151"/>
  <c r="N77" i="151"/>
  <c r="M77" i="151"/>
  <c r="L77" i="151"/>
  <c r="E77" i="151"/>
  <c r="D77" i="151"/>
  <c r="N76" i="151"/>
  <c r="M76" i="151"/>
  <c r="L76" i="151"/>
  <c r="E76" i="151"/>
  <c r="D76" i="151"/>
  <c r="N75" i="151"/>
  <c r="M75" i="151"/>
  <c r="L75" i="151"/>
  <c r="E75" i="151"/>
  <c r="D75" i="151"/>
  <c r="W74" i="151"/>
  <c r="V74" i="151"/>
  <c r="U74" i="151"/>
  <c r="M74" i="151"/>
  <c r="L74" i="151"/>
  <c r="E74" i="151"/>
  <c r="D74" i="151"/>
  <c r="N73" i="151"/>
  <c r="M73" i="151"/>
  <c r="L73" i="151"/>
  <c r="E73" i="151"/>
  <c r="D73" i="151"/>
  <c r="N72" i="151"/>
  <c r="M72" i="151"/>
  <c r="L72" i="151"/>
  <c r="E72" i="151"/>
  <c r="D72" i="151"/>
  <c r="N71" i="151"/>
  <c r="M71" i="151"/>
  <c r="L71" i="151"/>
  <c r="E71" i="151"/>
  <c r="D71" i="151"/>
  <c r="N70" i="151"/>
  <c r="M70" i="151"/>
  <c r="L70" i="151"/>
  <c r="E70" i="151"/>
  <c r="D70" i="151"/>
  <c r="N69" i="151"/>
  <c r="M69" i="151"/>
  <c r="L69" i="151"/>
  <c r="E69" i="151"/>
  <c r="D69" i="151"/>
  <c r="N68" i="151"/>
  <c r="M68" i="151"/>
  <c r="L68" i="151"/>
  <c r="E68" i="151"/>
  <c r="D68" i="151"/>
  <c r="N67" i="151"/>
  <c r="M67" i="151"/>
  <c r="L67" i="151"/>
  <c r="E67" i="151"/>
  <c r="D67" i="151"/>
  <c r="N66" i="151"/>
  <c r="M66" i="151"/>
  <c r="L66" i="151"/>
  <c r="E66" i="151"/>
  <c r="D66" i="151"/>
  <c r="N65" i="151"/>
  <c r="M65" i="151"/>
  <c r="L65" i="151"/>
  <c r="E65" i="151"/>
  <c r="D65" i="151"/>
  <c r="N64" i="151"/>
  <c r="M64" i="151"/>
  <c r="L64" i="151"/>
  <c r="E64" i="151"/>
  <c r="D64" i="151"/>
  <c r="N63" i="151"/>
  <c r="M63" i="151"/>
  <c r="L63" i="151"/>
  <c r="E63" i="151"/>
  <c r="D63" i="151"/>
  <c r="M62" i="151"/>
  <c r="L62" i="151"/>
  <c r="E62" i="151"/>
  <c r="D62" i="151"/>
  <c r="N48" i="151"/>
  <c r="M48" i="151"/>
  <c r="L48" i="151"/>
  <c r="E48" i="151"/>
  <c r="D48" i="151"/>
  <c r="N47" i="151"/>
  <c r="M47" i="151"/>
  <c r="L47" i="151"/>
  <c r="E47" i="151"/>
  <c r="D47" i="151"/>
  <c r="N46" i="151"/>
  <c r="M46" i="151"/>
  <c r="L46" i="151"/>
  <c r="E46" i="151"/>
  <c r="D46" i="151"/>
  <c r="N45" i="151"/>
  <c r="M45" i="151"/>
  <c r="L45" i="151"/>
  <c r="E45" i="151"/>
  <c r="D45" i="151"/>
  <c r="N44" i="151"/>
  <c r="M44" i="151"/>
  <c r="L44" i="151"/>
  <c r="E44" i="151"/>
  <c r="D44" i="151"/>
  <c r="N43" i="151"/>
  <c r="M43" i="151"/>
  <c r="L43" i="151"/>
  <c r="E43" i="151"/>
  <c r="D43" i="151"/>
  <c r="M42" i="151"/>
  <c r="L42" i="151"/>
  <c r="E42" i="151"/>
  <c r="D42" i="151"/>
  <c r="N41" i="151"/>
  <c r="M41" i="151"/>
  <c r="L41" i="151"/>
  <c r="E41" i="151"/>
  <c r="D41" i="151"/>
  <c r="N40" i="151"/>
  <c r="M40" i="151"/>
  <c r="L40" i="151"/>
  <c r="E40" i="151"/>
  <c r="D40" i="151"/>
  <c r="N39" i="151"/>
  <c r="M39" i="151"/>
  <c r="L39" i="151"/>
  <c r="E39" i="151"/>
  <c r="D39" i="151"/>
  <c r="N38" i="151"/>
  <c r="M38" i="151"/>
  <c r="L38" i="151"/>
  <c r="E38" i="151"/>
  <c r="D38" i="151"/>
  <c r="W37" i="151"/>
  <c r="V37" i="151"/>
  <c r="U37" i="151"/>
  <c r="T37" i="151"/>
  <c r="S37" i="151"/>
  <c r="R37" i="151"/>
  <c r="E37" i="151" s="1"/>
  <c r="Q37" i="151"/>
  <c r="D37" i="151" s="1"/>
  <c r="P37" i="151"/>
  <c r="O37" i="151"/>
  <c r="M37" i="151"/>
  <c r="L37" i="151"/>
  <c r="N36" i="151"/>
  <c r="M36" i="151"/>
  <c r="L36" i="151"/>
  <c r="E36" i="151"/>
  <c r="D36" i="151"/>
  <c r="W35" i="151"/>
  <c r="V35" i="151"/>
  <c r="U35" i="151"/>
  <c r="T35" i="151"/>
  <c r="S35" i="151"/>
  <c r="R35" i="151"/>
  <c r="Q35" i="151"/>
  <c r="P35" i="151"/>
  <c r="E35" i="151" s="1"/>
  <c r="O35" i="151"/>
  <c r="M35" i="151"/>
  <c r="L35" i="151"/>
  <c r="D35" i="151"/>
  <c r="N34" i="151"/>
  <c r="M34" i="151"/>
  <c r="L34" i="151"/>
  <c r="E34" i="151"/>
  <c r="D34" i="151"/>
  <c r="N33" i="151"/>
  <c r="M33" i="151"/>
  <c r="L33" i="151"/>
  <c r="E33" i="151"/>
  <c r="D33" i="151"/>
  <c r="N32" i="151"/>
  <c r="M32" i="151"/>
  <c r="L32" i="151"/>
  <c r="E32" i="151"/>
  <c r="D32" i="151"/>
  <c r="N31" i="151"/>
  <c r="M31" i="151"/>
  <c r="L31" i="151"/>
  <c r="E31" i="151"/>
  <c r="D31" i="151"/>
  <c r="N30" i="151"/>
  <c r="M30" i="151"/>
  <c r="L30" i="151"/>
  <c r="E30" i="151"/>
  <c r="D30" i="151"/>
  <c r="N29" i="151"/>
  <c r="M29" i="151"/>
  <c r="L29" i="151"/>
  <c r="E29" i="151"/>
  <c r="D29" i="151"/>
  <c r="N28" i="151"/>
  <c r="M28" i="151"/>
  <c r="L28" i="151"/>
  <c r="E28" i="151"/>
  <c r="D28" i="151"/>
  <c r="N27" i="151"/>
  <c r="M27" i="151"/>
  <c r="L27" i="151"/>
  <c r="E27" i="151"/>
  <c r="D27" i="151"/>
  <c r="N26" i="151"/>
  <c r="M26" i="151"/>
  <c r="L26" i="151"/>
  <c r="E26" i="151"/>
  <c r="D26" i="151"/>
  <c r="N25" i="151"/>
  <c r="M25" i="151"/>
  <c r="L25" i="151"/>
  <c r="E25" i="151"/>
  <c r="D25" i="151"/>
  <c r="N24" i="151"/>
  <c r="M24" i="151"/>
  <c r="L24" i="151"/>
  <c r="E24" i="151"/>
  <c r="D24" i="151"/>
  <c r="N23" i="151"/>
  <c r="M23" i="151"/>
  <c r="L23" i="151"/>
  <c r="E23" i="151"/>
  <c r="D23" i="151"/>
  <c r="N22" i="151"/>
  <c r="M22" i="151"/>
  <c r="L22" i="151"/>
  <c r="E22" i="151"/>
  <c r="D22" i="151"/>
  <c r="N21" i="151"/>
  <c r="M21" i="151"/>
  <c r="L21" i="151"/>
  <c r="E21" i="151"/>
  <c r="D21" i="151"/>
  <c r="N20" i="151"/>
  <c r="M20" i="151"/>
  <c r="L20" i="151"/>
  <c r="E20" i="151"/>
  <c r="D20" i="151"/>
  <c r="N19" i="151"/>
  <c r="M19" i="151"/>
  <c r="L19" i="151"/>
  <c r="E19" i="151"/>
  <c r="D19" i="151"/>
  <c r="N18" i="151"/>
  <c r="M18" i="151"/>
  <c r="L18" i="151"/>
  <c r="E18" i="151"/>
  <c r="D18" i="151"/>
  <c r="N17" i="151"/>
  <c r="M17" i="151"/>
  <c r="L17" i="151"/>
  <c r="E17" i="151"/>
  <c r="D17" i="151"/>
  <c r="N16" i="151"/>
  <c r="M16" i="151"/>
  <c r="L16" i="151"/>
  <c r="N15" i="151"/>
  <c r="M15" i="151"/>
  <c r="L15" i="151"/>
  <c r="E15" i="151"/>
  <c r="D15" i="151"/>
  <c r="N14" i="151"/>
  <c r="M14" i="151"/>
  <c r="L14" i="151"/>
  <c r="E14" i="151"/>
  <c r="D14" i="151"/>
  <c r="N13" i="151"/>
  <c r="M13" i="151"/>
  <c r="L13" i="151"/>
  <c r="E13" i="151"/>
  <c r="D13" i="151"/>
  <c r="M12" i="151"/>
  <c r="L12" i="151"/>
  <c r="E12" i="151"/>
  <c r="D12" i="151"/>
  <c r="N11" i="151"/>
  <c r="M11" i="151"/>
  <c r="L11" i="151"/>
  <c r="E11" i="151"/>
  <c r="D11" i="151"/>
  <c r="N10" i="151"/>
  <c r="M10" i="151"/>
  <c r="L10" i="151"/>
  <c r="E10" i="151"/>
  <c r="D10" i="151"/>
  <c r="N9" i="151"/>
  <c r="M9" i="151"/>
  <c r="L9" i="151"/>
  <c r="E9" i="151"/>
  <c r="D9" i="151"/>
  <c r="V8" i="151"/>
  <c r="U8" i="151"/>
  <c r="M8" i="151"/>
  <c r="L8" i="151"/>
  <c r="E8" i="151"/>
  <c r="D8" i="151"/>
  <c r="N7" i="151"/>
  <c r="M7" i="151"/>
  <c r="L7" i="151"/>
  <c r="E7" i="151"/>
  <c r="D7" i="151"/>
  <c r="W6" i="151"/>
  <c r="V6" i="151"/>
  <c r="U6" i="151"/>
  <c r="T6" i="151"/>
  <c r="S6" i="151"/>
  <c r="R6" i="151"/>
  <c r="Q6" i="151"/>
  <c r="P6" i="151"/>
  <c r="O6" i="151"/>
  <c r="M6" i="151"/>
  <c r="L6" i="151"/>
  <c r="K6" i="151"/>
  <c r="J6" i="151"/>
  <c r="D6" i="151" s="1"/>
  <c r="E6" i="151"/>
  <c r="L5" i="151"/>
  <c r="E5" i="151"/>
  <c r="D5" i="151"/>
  <c r="K38" i="117" l="1"/>
  <c r="K39" i="117"/>
  <c r="G40" i="117"/>
  <c r="K41" i="117"/>
  <c r="K42" i="117"/>
  <c r="K44" i="117"/>
  <c r="K45" i="117"/>
  <c r="N18" i="35"/>
  <c r="N19" i="35"/>
  <c r="N20" i="35"/>
  <c r="N21" i="35"/>
  <c r="N22" i="35"/>
  <c r="N23" i="35"/>
  <c r="N24" i="35"/>
  <c r="N25" i="35"/>
  <c r="N26" i="35"/>
  <c r="N27" i="35"/>
  <c r="N17" i="35"/>
  <c r="N14" i="35"/>
  <c r="N13" i="35"/>
  <c r="N12" i="35"/>
  <c r="N11" i="35"/>
  <c r="N10" i="35"/>
  <c r="N9" i="35"/>
  <c r="N8" i="35"/>
  <c r="N7" i="35"/>
  <c r="N6" i="35"/>
  <c r="N24" i="34"/>
  <c r="N23" i="34"/>
  <c r="N22" i="34"/>
  <c r="N21" i="34"/>
  <c r="N20" i="34"/>
  <c r="N19" i="34"/>
  <c r="N18" i="34"/>
  <c r="N17" i="34"/>
  <c r="N16" i="34"/>
  <c r="N15" i="34"/>
  <c r="N14" i="34"/>
  <c r="N13" i="34"/>
  <c r="N12" i="34"/>
  <c r="N11" i="34"/>
  <c r="N10" i="34"/>
  <c r="N9" i="34"/>
  <c r="N8" i="34"/>
  <c r="N7" i="34"/>
  <c r="N6" i="34"/>
  <c r="E25" i="134"/>
  <c r="P9" i="129"/>
  <c r="P5" i="129"/>
  <c r="P6" i="129"/>
  <c r="P7" i="129"/>
  <c r="P8" i="129"/>
  <c r="K31" i="142"/>
  <c r="K32" i="142"/>
  <c r="K39" i="142"/>
  <c r="K40" i="142"/>
  <c r="K29" i="142"/>
  <c r="K36" i="142"/>
  <c r="C40" i="117"/>
  <c r="D40" i="117"/>
  <c r="E40" i="117"/>
  <c r="F40" i="117"/>
  <c r="H40" i="117"/>
  <c r="I40" i="117"/>
  <c r="J40" i="117"/>
  <c r="C36" i="117"/>
  <c r="D36" i="117"/>
  <c r="E36" i="117"/>
  <c r="F36" i="117"/>
  <c r="H36" i="117"/>
  <c r="I36" i="117"/>
  <c r="J36" i="117"/>
  <c r="C35" i="117"/>
  <c r="D35" i="117"/>
  <c r="D37" i="117"/>
  <c r="E35" i="117"/>
  <c r="E37" i="117"/>
  <c r="F35" i="117"/>
  <c r="F37" i="117"/>
  <c r="H35" i="117"/>
  <c r="I35" i="117"/>
  <c r="I37" i="117"/>
  <c r="J35" i="117"/>
  <c r="J37" i="117"/>
  <c r="G36" i="117"/>
  <c r="G35" i="117"/>
  <c r="G37" i="117"/>
  <c r="H59" i="105"/>
  <c r="O25" i="122"/>
  <c r="O24" i="122"/>
  <c r="O23" i="122"/>
  <c r="O22" i="122"/>
  <c r="O26" i="122"/>
  <c r="E26" i="96"/>
  <c r="G53" i="105"/>
  <c r="E53" i="105"/>
  <c r="H53" i="105"/>
  <c r="D53" i="105"/>
  <c r="H52" i="105"/>
  <c r="H51" i="105"/>
  <c r="H50" i="105"/>
  <c r="H49" i="105"/>
  <c r="H48" i="105"/>
  <c r="H47" i="105"/>
  <c r="H46" i="105"/>
  <c r="H45" i="105"/>
  <c r="H44" i="105"/>
  <c r="H43" i="105"/>
  <c r="H42" i="105"/>
  <c r="J39" i="141"/>
  <c r="I39" i="141"/>
  <c r="H39" i="141"/>
  <c r="J31" i="141"/>
  <c r="I31" i="141"/>
  <c r="E31" i="141"/>
  <c r="H31" i="141"/>
  <c r="J30" i="141"/>
  <c r="I30" i="141"/>
  <c r="E30" i="141"/>
  <c r="H30" i="141"/>
  <c r="B31" i="141"/>
  <c r="B30" i="141"/>
  <c r="J26" i="141"/>
  <c r="I26" i="141"/>
  <c r="E26" i="141"/>
  <c r="J25" i="141"/>
  <c r="I25" i="141"/>
  <c r="E25" i="141"/>
  <c r="B26" i="141"/>
  <c r="H26" i="141"/>
  <c r="B25" i="141"/>
  <c r="H25" i="141"/>
  <c r="J38" i="141"/>
  <c r="I38" i="141"/>
  <c r="H38" i="141"/>
  <c r="J37" i="141"/>
  <c r="I37" i="141"/>
  <c r="J36" i="141"/>
  <c r="I36" i="141"/>
  <c r="J35" i="141"/>
  <c r="I35" i="141"/>
  <c r="E38" i="141"/>
  <c r="E37" i="141"/>
  <c r="H37" i="141"/>
  <c r="E36" i="141"/>
  <c r="E35" i="141"/>
  <c r="H35" i="141"/>
  <c r="B38" i="141"/>
  <c r="B37" i="141"/>
  <c r="B36" i="141"/>
  <c r="B35" i="141"/>
  <c r="J33" i="141"/>
  <c r="I33" i="141"/>
  <c r="H33" i="141"/>
  <c r="J32" i="141"/>
  <c r="I32" i="141"/>
  <c r="J29" i="141"/>
  <c r="I29" i="141"/>
  <c r="J27" i="141"/>
  <c r="I27" i="141"/>
  <c r="H27" i="141"/>
  <c r="J24" i="141"/>
  <c r="I24" i="141"/>
  <c r="J23" i="141"/>
  <c r="I23" i="141"/>
  <c r="J21" i="141"/>
  <c r="I21" i="141"/>
  <c r="J20" i="141"/>
  <c r="I20" i="141"/>
  <c r="J19" i="141"/>
  <c r="I19" i="141"/>
  <c r="J18" i="141"/>
  <c r="I18" i="141"/>
  <c r="J17" i="141"/>
  <c r="I17" i="141"/>
  <c r="J15" i="141"/>
  <c r="I15" i="141"/>
  <c r="H15" i="141"/>
  <c r="J14" i="141"/>
  <c r="I14" i="141"/>
  <c r="J13" i="141"/>
  <c r="I13" i="141"/>
  <c r="J12" i="141"/>
  <c r="I12" i="141"/>
  <c r="J11" i="141"/>
  <c r="I11" i="141"/>
  <c r="J8" i="141"/>
  <c r="I8" i="141"/>
  <c r="J7" i="141"/>
  <c r="I7" i="141"/>
  <c r="H7" i="141"/>
  <c r="J6" i="141"/>
  <c r="I6" i="141"/>
  <c r="J5" i="141"/>
  <c r="I5" i="141"/>
  <c r="J9" i="141"/>
  <c r="I9" i="141"/>
  <c r="E32" i="141"/>
  <c r="H32" i="141"/>
  <c r="E29" i="141"/>
  <c r="B32" i="141"/>
  <c r="B29" i="141"/>
  <c r="E24" i="141"/>
  <c r="H24" i="141"/>
  <c r="E23" i="141"/>
  <c r="B24" i="141"/>
  <c r="B23" i="141"/>
  <c r="H23" i="141"/>
  <c r="E21" i="141"/>
  <c r="H21" i="141"/>
  <c r="E20" i="141"/>
  <c r="E19" i="141"/>
  <c r="E18" i="141"/>
  <c r="H18" i="141"/>
  <c r="E17" i="141"/>
  <c r="H17" i="141"/>
  <c r="E15" i="141"/>
  <c r="E14" i="141"/>
  <c r="E13" i="141"/>
  <c r="H13" i="141"/>
  <c r="E12" i="141"/>
  <c r="H12" i="141"/>
  <c r="E11" i="141"/>
  <c r="B21" i="141"/>
  <c r="B20" i="141"/>
  <c r="H20" i="141"/>
  <c r="B19" i="141"/>
  <c r="H19" i="141"/>
  <c r="B18" i="141"/>
  <c r="B17" i="141"/>
  <c r="B15" i="141"/>
  <c r="B14" i="141"/>
  <c r="H14" i="141"/>
  <c r="B13" i="141"/>
  <c r="B12" i="141"/>
  <c r="B11" i="141"/>
  <c r="H11" i="141"/>
  <c r="E8" i="141"/>
  <c r="H8" i="141"/>
  <c r="E7" i="141"/>
  <c r="E6" i="141"/>
  <c r="H6" i="141"/>
  <c r="E5" i="141"/>
  <c r="H5" i="141"/>
  <c r="B8" i="141"/>
  <c r="B7" i="141"/>
  <c r="B6" i="141"/>
  <c r="B5" i="141"/>
  <c r="C11" i="140"/>
  <c r="C10" i="140"/>
  <c r="C9" i="140"/>
  <c r="C8" i="140"/>
  <c r="C7" i="140"/>
  <c r="C6" i="140"/>
  <c r="C5" i="140"/>
  <c r="C4" i="140"/>
  <c r="C3" i="140"/>
  <c r="P10" i="139"/>
  <c r="P9" i="139"/>
  <c r="P8" i="139"/>
  <c r="P7" i="139"/>
  <c r="P6" i="139"/>
  <c r="P5" i="139"/>
  <c r="P4" i="139"/>
  <c r="P3" i="139"/>
  <c r="I20" i="138"/>
  <c r="I19" i="138"/>
  <c r="I18" i="138"/>
  <c r="I17" i="138"/>
  <c r="I16" i="138"/>
  <c r="I15" i="138"/>
  <c r="I14" i="138"/>
  <c r="I13" i="138"/>
  <c r="C7" i="138"/>
  <c r="C6" i="138"/>
  <c r="C5" i="138"/>
  <c r="C4" i="138"/>
  <c r="D7" i="138"/>
  <c r="D6" i="138"/>
  <c r="D5" i="138"/>
  <c r="D4" i="138"/>
  <c r="E24" i="134"/>
  <c r="D24" i="134"/>
  <c r="C24" i="134"/>
  <c r="E23" i="134"/>
  <c r="D23" i="134"/>
  <c r="C23" i="134"/>
  <c r="E22" i="134"/>
  <c r="D22" i="134"/>
  <c r="C22" i="134"/>
  <c r="C21" i="134"/>
  <c r="E13" i="134"/>
  <c r="E12" i="134"/>
  <c r="E11" i="134"/>
  <c r="E10" i="134"/>
  <c r="E9" i="134"/>
  <c r="E8" i="134"/>
  <c r="E7" i="134"/>
  <c r="E6" i="134"/>
  <c r="E5" i="134"/>
  <c r="B27" i="133"/>
  <c r="B26" i="133"/>
  <c r="B25" i="133"/>
  <c r="B24" i="133"/>
  <c r="B23" i="133"/>
  <c r="B22" i="133"/>
  <c r="B21" i="133"/>
  <c r="B20" i="133"/>
  <c r="B19" i="133"/>
  <c r="N20" i="132"/>
  <c r="H20" i="132"/>
  <c r="N19" i="132"/>
  <c r="H19" i="132"/>
  <c r="N18" i="132"/>
  <c r="H18" i="132"/>
  <c r="N17" i="132"/>
  <c r="H17" i="132"/>
  <c r="V6" i="132"/>
  <c r="V7" i="132"/>
  <c r="V8" i="132"/>
  <c r="V5" i="132"/>
  <c r="F22" i="131"/>
  <c r="F21" i="131"/>
  <c r="F20" i="131"/>
  <c r="F19" i="131"/>
  <c r="C22" i="131"/>
  <c r="C21" i="131"/>
  <c r="C20" i="131"/>
  <c r="C19" i="131"/>
  <c r="E12" i="131"/>
  <c r="E13" i="131"/>
  <c r="D25" i="130"/>
  <c r="D24" i="130"/>
  <c r="D23" i="130"/>
  <c r="D22" i="130"/>
  <c r="H16" i="130"/>
  <c r="G16" i="130"/>
  <c r="H15" i="130"/>
  <c r="G15" i="130"/>
  <c r="H14" i="130"/>
  <c r="G14" i="130"/>
  <c r="H13" i="130"/>
  <c r="G13" i="130"/>
  <c r="D8" i="130"/>
  <c r="C8" i="130"/>
  <c r="D7" i="130"/>
  <c r="C7" i="130"/>
  <c r="D6" i="130"/>
  <c r="C6" i="130"/>
  <c r="D5" i="130"/>
  <c r="C5" i="130"/>
  <c r="O33" i="129"/>
  <c r="O32" i="129"/>
  <c r="O31" i="129"/>
  <c r="O30" i="129"/>
  <c r="Q22" i="129"/>
  <c r="Q21" i="129"/>
  <c r="Q20" i="129"/>
  <c r="Q19" i="129"/>
  <c r="Q18" i="129"/>
  <c r="Q17" i="129"/>
  <c r="Q16" i="129"/>
  <c r="Q15" i="129"/>
  <c r="S23" i="128"/>
  <c r="S22" i="128"/>
  <c r="S21" i="128"/>
  <c r="S20" i="128"/>
  <c r="S19" i="128"/>
  <c r="S18" i="128"/>
  <c r="S17" i="128"/>
  <c r="S16" i="128"/>
  <c r="E9" i="144"/>
  <c r="F9" i="144"/>
  <c r="K28" i="142"/>
  <c r="K27" i="142"/>
  <c r="K26" i="142"/>
  <c r="K25" i="142"/>
  <c r="D7" i="123"/>
  <c r="D6" i="123"/>
  <c r="D5" i="123"/>
  <c r="D4" i="123"/>
  <c r="C27" i="121"/>
  <c r="C26" i="121"/>
  <c r="C25" i="121"/>
  <c r="C24" i="121"/>
  <c r="I6" i="121"/>
  <c r="I5" i="121"/>
  <c r="I4" i="121"/>
  <c r="I3" i="121"/>
  <c r="V24" i="120"/>
  <c r="V23" i="120"/>
  <c r="V22" i="120"/>
  <c r="V21" i="120"/>
  <c r="V20" i="120"/>
  <c r="V19" i="120"/>
  <c r="V18" i="120"/>
  <c r="V17" i="120"/>
  <c r="T10" i="120"/>
  <c r="T9" i="120"/>
  <c r="T8" i="120"/>
  <c r="T7" i="120"/>
  <c r="T6" i="120"/>
  <c r="T5" i="120"/>
  <c r="T4" i="120"/>
  <c r="T3" i="120"/>
  <c r="I13" i="119"/>
  <c r="I11" i="119"/>
  <c r="I9" i="119"/>
  <c r="I7" i="119"/>
  <c r="I5" i="119"/>
  <c r="E13" i="119"/>
  <c r="E11" i="119"/>
  <c r="E9" i="119"/>
  <c r="E7" i="119"/>
  <c r="E5" i="119"/>
  <c r="H13" i="119"/>
  <c r="G13" i="119"/>
  <c r="F13" i="119"/>
  <c r="D13" i="119"/>
  <c r="C13" i="119"/>
  <c r="H11" i="119"/>
  <c r="G11" i="119"/>
  <c r="F11" i="119"/>
  <c r="D11" i="119"/>
  <c r="C11" i="119"/>
  <c r="H9" i="119"/>
  <c r="G9" i="119"/>
  <c r="F9" i="119"/>
  <c r="D9" i="119"/>
  <c r="C9" i="119"/>
  <c r="H7" i="119"/>
  <c r="G7" i="119"/>
  <c r="F7" i="119"/>
  <c r="D7" i="119"/>
  <c r="C7" i="119"/>
  <c r="H5" i="119"/>
  <c r="G5" i="119"/>
  <c r="F5" i="119"/>
  <c r="D5" i="119"/>
  <c r="C5" i="119"/>
  <c r="M21" i="119"/>
  <c r="M20" i="119"/>
  <c r="M19" i="119"/>
  <c r="M18" i="119"/>
  <c r="I10" i="119"/>
  <c r="I8" i="119"/>
  <c r="I6" i="119"/>
  <c r="I4" i="119"/>
  <c r="E10" i="119"/>
  <c r="E8" i="119"/>
  <c r="E6" i="119"/>
  <c r="E4" i="119"/>
  <c r="P12" i="118"/>
  <c r="P11" i="118"/>
  <c r="P10" i="118"/>
  <c r="P9" i="118"/>
  <c r="P8" i="118"/>
  <c r="P7" i="118"/>
  <c r="P6" i="118"/>
  <c r="P5" i="118"/>
  <c r="J24" i="116"/>
  <c r="R31" i="114"/>
  <c r="R27" i="114"/>
  <c r="R26" i="114"/>
  <c r="O32" i="114"/>
  <c r="O31" i="114"/>
  <c r="O30" i="114"/>
  <c r="O29" i="114"/>
  <c r="O28" i="114"/>
  <c r="O27" i="114"/>
  <c r="O26" i="114"/>
  <c r="O25" i="114"/>
  <c r="O24" i="114"/>
  <c r="L32" i="114"/>
  <c r="L31" i="114"/>
  <c r="L30" i="114"/>
  <c r="L29" i="114"/>
  <c r="L28" i="114"/>
  <c r="L27" i="114"/>
  <c r="L26" i="114"/>
  <c r="L25" i="114"/>
  <c r="L24" i="114"/>
  <c r="I32" i="114"/>
  <c r="I31" i="114"/>
  <c r="I30" i="114"/>
  <c r="I29" i="114"/>
  <c r="I28" i="114"/>
  <c r="I27" i="114"/>
  <c r="I26" i="114"/>
  <c r="I25" i="114"/>
  <c r="I24" i="114"/>
  <c r="F24" i="114"/>
  <c r="R24" i="114"/>
  <c r="F32" i="114"/>
  <c r="R32" i="114"/>
  <c r="F31" i="114"/>
  <c r="F30" i="114"/>
  <c r="R30" i="114"/>
  <c r="F29" i="114"/>
  <c r="R29" i="114"/>
  <c r="F28" i="114"/>
  <c r="R28" i="114"/>
  <c r="F27" i="114"/>
  <c r="F26" i="114"/>
  <c r="W26" i="114"/>
  <c r="F25" i="114"/>
  <c r="R25" i="114"/>
  <c r="E32" i="114"/>
  <c r="D32" i="114"/>
  <c r="C32" i="114"/>
  <c r="W32" i="114"/>
  <c r="E31" i="114"/>
  <c r="D31" i="114"/>
  <c r="C31" i="114"/>
  <c r="E30" i="114"/>
  <c r="C30" i="114"/>
  <c r="D30" i="114"/>
  <c r="E29" i="114"/>
  <c r="D29" i="114"/>
  <c r="E28" i="114"/>
  <c r="D28" i="114"/>
  <c r="C28" i="114"/>
  <c r="W28" i="114"/>
  <c r="E27" i="114"/>
  <c r="D27" i="114"/>
  <c r="C27" i="114"/>
  <c r="E26" i="114"/>
  <c r="C26" i="114"/>
  <c r="D26" i="114"/>
  <c r="E25" i="114"/>
  <c r="D25" i="114"/>
  <c r="C25" i="114"/>
  <c r="E24" i="114"/>
  <c r="D24" i="114"/>
  <c r="C24" i="114"/>
  <c r="W24" i="114"/>
  <c r="F33" i="114"/>
  <c r="I33" i="114"/>
  <c r="N14" i="114"/>
  <c r="N13" i="114"/>
  <c r="N12" i="114"/>
  <c r="N11" i="114"/>
  <c r="N10" i="114"/>
  <c r="N9" i="114"/>
  <c r="N8" i="114"/>
  <c r="N7" i="114"/>
  <c r="N6" i="114"/>
  <c r="N5" i="114"/>
  <c r="K14" i="114"/>
  <c r="K13" i="114"/>
  <c r="K12" i="114"/>
  <c r="K11" i="114"/>
  <c r="K10" i="114"/>
  <c r="K9" i="114"/>
  <c r="K8" i="114"/>
  <c r="K7" i="114"/>
  <c r="K6" i="114"/>
  <c r="K5" i="114"/>
  <c r="H12" i="114"/>
  <c r="H11" i="114"/>
  <c r="H10" i="114"/>
  <c r="H9" i="114"/>
  <c r="H8" i="114"/>
  <c r="H7" i="114"/>
  <c r="H6" i="114"/>
  <c r="H5" i="114"/>
  <c r="G12" i="114"/>
  <c r="F12" i="114"/>
  <c r="E12" i="114"/>
  <c r="G11" i="114"/>
  <c r="E11" i="114"/>
  <c r="F11" i="114"/>
  <c r="G10" i="114"/>
  <c r="F10" i="114"/>
  <c r="E10" i="114"/>
  <c r="G9" i="114"/>
  <c r="E9" i="114"/>
  <c r="F9" i="114"/>
  <c r="G8" i="114"/>
  <c r="F8" i="114"/>
  <c r="G7" i="114"/>
  <c r="F7" i="114"/>
  <c r="E7" i="114"/>
  <c r="G6" i="114"/>
  <c r="F6" i="114"/>
  <c r="E6" i="114"/>
  <c r="G5" i="114"/>
  <c r="E5" i="114"/>
  <c r="F5" i="114"/>
  <c r="H13" i="114"/>
  <c r="G13" i="114"/>
  <c r="E13" i="114"/>
  <c r="F13" i="114"/>
  <c r="W13" i="113"/>
  <c r="W12" i="113"/>
  <c r="W11" i="113"/>
  <c r="W10" i="113"/>
  <c r="W9" i="113"/>
  <c r="W8" i="113"/>
  <c r="W7" i="113"/>
  <c r="W6" i="113"/>
  <c r="T13" i="113"/>
  <c r="T12" i="113"/>
  <c r="T11" i="113"/>
  <c r="T10" i="113"/>
  <c r="T9" i="113"/>
  <c r="T8" i="113"/>
  <c r="T7" i="113"/>
  <c r="T6" i="113"/>
  <c r="Q13" i="113"/>
  <c r="Q12" i="113"/>
  <c r="Q11" i="113"/>
  <c r="Q10" i="113"/>
  <c r="Q9" i="113"/>
  <c r="Q8" i="113"/>
  <c r="Q7" i="113"/>
  <c r="Q6" i="113"/>
  <c r="N13" i="113"/>
  <c r="N12" i="113"/>
  <c r="N11" i="113"/>
  <c r="N10" i="113"/>
  <c r="N9" i="113"/>
  <c r="N8" i="113"/>
  <c r="N7" i="113"/>
  <c r="N6" i="113"/>
  <c r="K13" i="113"/>
  <c r="K12" i="113"/>
  <c r="K11" i="113"/>
  <c r="K10" i="113"/>
  <c r="K9" i="113"/>
  <c r="K8" i="113"/>
  <c r="K7" i="113"/>
  <c r="K6" i="113"/>
  <c r="H13" i="113"/>
  <c r="G13" i="113"/>
  <c r="F13" i="113"/>
  <c r="E13" i="113"/>
  <c r="H12" i="113"/>
  <c r="G12" i="113"/>
  <c r="F12" i="113"/>
  <c r="H11" i="113"/>
  <c r="G11" i="113"/>
  <c r="F11" i="113"/>
  <c r="H10" i="113"/>
  <c r="G10" i="113"/>
  <c r="F10" i="113"/>
  <c r="E10" i="113"/>
  <c r="H9" i="113"/>
  <c r="G9" i="113"/>
  <c r="F9" i="113"/>
  <c r="E9" i="113"/>
  <c r="H8" i="113"/>
  <c r="G8" i="113"/>
  <c r="F8" i="113"/>
  <c r="H7" i="113"/>
  <c r="G7" i="113"/>
  <c r="F7" i="113"/>
  <c r="H6" i="113"/>
  <c r="G6" i="113"/>
  <c r="F6" i="113"/>
  <c r="E6" i="113"/>
  <c r="W14" i="113"/>
  <c r="T14" i="113"/>
  <c r="Q14" i="113"/>
  <c r="N14" i="113"/>
  <c r="K14" i="113"/>
  <c r="H14" i="113"/>
  <c r="G14" i="113"/>
  <c r="F14" i="113"/>
  <c r="E14" i="113"/>
  <c r="G12" i="146"/>
  <c r="F12" i="146"/>
  <c r="E12" i="146"/>
  <c r="V12" i="146"/>
  <c r="G11" i="146"/>
  <c r="F11" i="146"/>
  <c r="G10" i="146"/>
  <c r="F10" i="146"/>
  <c r="G9" i="146"/>
  <c r="E9" i="146"/>
  <c r="F9" i="146"/>
  <c r="G8" i="146"/>
  <c r="F8" i="146"/>
  <c r="E8" i="146"/>
  <c r="V8" i="146"/>
  <c r="G7" i="146"/>
  <c r="F7" i="146"/>
  <c r="E7" i="146"/>
  <c r="V7" i="146"/>
  <c r="G6" i="146"/>
  <c r="F6" i="146"/>
  <c r="E6" i="146"/>
  <c r="V6" i="146"/>
  <c r="G5" i="146"/>
  <c r="F5" i="146"/>
  <c r="E5" i="146"/>
  <c r="V5" i="146"/>
  <c r="G29" i="146"/>
  <c r="G28" i="146"/>
  <c r="G27" i="146"/>
  <c r="G26" i="146"/>
  <c r="E26" i="146"/>
  <c r="G25" i="146"/>
  <c r="G24" i="146"/>
  <c r="G21" i="146"/>
  <c r="F29" i="146"/>
  <c r="E29" i="146"/>
  <c r="F28" i="146"/>
  <c r="E28" i="146"/>
  <c r="F27" i="146"/>
  <c r="F26" i="146"/>
  <c r="F25" i="146"/>
  <c r="F24" i="146"/>
  <c r="E24" i="146"/>
  <c r="F21" i="146"/>
  <c r="E21" i="146"/>
  <c r="W30" i="146"/>
  <c r="W29" i="146"/>
  <c r="W28" i="146"/>
  <c r="W27" i="146"/>
  <c r="W26" i="146"/>
  <c r="W25" i="146"/>
  <c r="W24" i="146"/>
  <c r="W22" i="146"/>
  <c r="W21" i="146"/>
  <c r="T30" i="146"/>
  <c r="T29" i="146"/>
  <c r="T28" i="146"/>
  <c r="T27" i="146"/>
  <c r="T26" i="146"/>
  <c r="T25" i="146"/>
  <c r="T24" i="146"/>
  <c r="T22" i="146"/>
  <c r="T21" i="146"/>
  <c r="Q30" i="146"/>
  <c r="Q29" i="146"/>
  <c r="Q28" i="146"/>
  <c r="Q27" i="146"/>
  <c r="Q26" i="146"/>
  <c r="Q25" i="146"/>
  <c r="Q24" i="146"/>
  <c r="Q22" i="146"/>
  <c r="Q21" i="146"/>
  <c r="N30" i="146"/>
  <c r="N29" i="146"/>
  <c r="N28" i="146"/>
  <c r="N27" i="146"/>
  <c r="N26" i="146"/>
  <c r="N25" i="146"/>
  <c r="N24" i="146"/>
  <c r="N22" i="146"/>
  <c r="N21" i="146"/>
  <c r="K30" i="146"/>
  <c r="K29" i="146"/>
  <c r="K28" i="146"/>
  <c r="K27" i="146"/>
  <c r="K26" i="146"/>
  <c r="K25" i="146"/>
  <c r="K24" i="146"/>
  <c r="K22" i="146"/>
  <c r="K21" i="146"/>
  <c r="H30" i="146"/>
  <c r="H29" i="146"/>
  <c r="H28" i="146"/>
  <c r="H27" i="146"/>
  <c r="H26" i="146"/>
  <c r="H25" i="146"/>
  <c r="H24" i="146"/>
  <c r="H22" i="146"/>
  <c r="H21" i="146"/>
  <c r="E25" i="146"/>
  <c r="N12" i="146"/>
  <c r="N11" i="146"/>
  <c r="N10" i="146"/>
  <c r="N9" i="146"/>
  <c r="N8" i="146"/>
  <c r="N7" i="146"/>
  <c r="N6" i="146"/>
  <c r="N5" i="146"/>
  <c r="K12" i="146"/>
  <c r="K11" i="146"/>
  <c r="K10" i="146"/>
  <c r="K9" i="146"/>
  <c r="K8" i="146"/>
  <c r="K7" i="146"/>
  <c r="K6" i="146"/>
  <c r="K5" i="146"/>
  <c r="H12" i="146"/>
  <c r="H11" i="146"/>
  <c r="H10" i="146"/>
  <c r="H9" i="146"/>
  <c r="H8" i="146"/>
  <c r="H7" i="146"/>
  <c r="H6" i="146"/>
  <c r="H5" i="146"/>
  <c r="V9" i="146"/>
  <c r="N13" i="146"/>
  <c r="K13" i="146"/>
  <c r="H13" i="146"/>
  <c r="G13" i="146"/>
  <c r="F13" i="146"/>
  <c r="E13" i="146"/>
  <c r="V13" i="146"/>
  <c r="E8" i="111"/>
  <c r="D8" i="111"/>
  <c r="E7" i="111"/>
  <c r="D7" i="111"/>
  <c r="E6" i="111"/>
  <c r="D6" i="111"/>
  <c r="E5" i="111"/>
  <c r="D5" i="111"/>
  <c r="E19" i="110"/>
  <c r="E18" i="110"/>
  <c r="E17" i="110"/>
  <c r="E16" i="110"/>
  <c r="F8" i="110"/>
  <c r="F7" i="110"/>
  <c r="F6" i="110"/>
  <c r="F5" i="110"/>
  <c r="F4" i="110"/>
  <c r="D8" i="110"/>
  <c r="D7" i="110"/>
  <c r="D6" i="110"/>
  <c r="D5" i="110"/>
  <c r="D4" i="110"/>
  <c r="D23" i="109"/>
  <c r="D22" i="109"/>
  <c r="D21" i="109"/>
  <c r="D20" i="109"/>
  <c r="D19" i="109"/>
  <c r="C23" i="109"/>
  <c r="C22" i="109"/>
  <c r="C21" i="109"/>
  <c r="C20" i="109"/>
  <c r="C19" i="109"/>
  <c r="G25" i="108"/>
  <c r="G24" i="108"/>
  <c r="F25" i="108"/>
  <c r="F24" i="108"/>
  <c r="F23" i="108"/>
  <c r="F22" i="108"/>
  <c r="F21" i="108"/>
  <c r="F20" i="108"/>
  <c r="F19" i="108"/>
  <c r="F18" i="108"/>
  <c r="F17" i="108"/>
  <c r="F16" i="108"/>
  <c r="G21" i="108"/>
  <c r="G20" i="108"/>
  <c r="G19" i="108"/>
  <c r="G18" i="108"/>
  <c r="G17" i="108"/>
  <c r="G16" i="108"/>
  <c r="G23" i="108"/>
  <c r="G22" i="108"/>
  <c r="B20" i="107"/>
  <c r="B19" i="107"/>
  <c r="B18" i="107"/>
  <c r="B17" i="107"/>
  <c r="B7" i="107"/>
  <c r="B6" i="107"/>
  <c r="B5" i="107"/>
  <c r="B4" i="107"/>
  <c r="B8" i="107"/>
  <c r="F23" i="41"/>
  <c r="F22" i="41"/>
  <c r="F21" i="41"/>
  <c r="C21" i="41"/>
  <c r="C23" i="41"/>
  <c r="C22" i="41"/>
  <c r="F24" i="41"/>
  <c r="C24" i="41"/>
  <c r="B26" i="40"/>
  <c r="B25" i="40"/>
  <c r="B24" i="40"/>
  <c r="B27" i="40"/>
  <c r="B8" i="40"/>
  <c r="B6" i="40"/>
  <c r="B4" i="40"/>
  <c r="B12" i="40"/>
  <c r="B10" i="40"/>
  <c r="E42" i="39"/>
  <c r="E41" i="39"/>
  <c r="E40" i="39"/>
  <c r="E39" i="39"/>
  <c r="E38" i="39"/>
  <c r="E37" i="39"/>
  <c r="E36" i="39"/>
  <c r="E35" i="39"/>
  <c r="E34" i="39"/>
  <c r="E33" i="39"/>
  <c r="O15" i="89"/>
  <c r="O14" i="89"/>
  <c r="O13" i="89"/>
  <c r="O12" i="89"/>
  <c r="O11" i="89"/>
  <c r="O10" i="89"/>
  <c r="O9" i="89"/>
  <c r="O8" i="89"/>
  <c r="O7" i="89"/>
  <c r="O16" i="89"/>
  <c r="J15" i="89"/>
  <c r="J14" i="89"/>
  <c r="J13" i="89"/>
  <c r="J12" i="89"/>
  <c r="J11" i="89"/>
  <c r="J10" i="89"/>
  <c r="J9" i="89"/>
  <c r="J8" i="89"/>
  <c r="J7" i="89"/>
  <c r="C15" i="89"/>
  <c r="C14" i="89"/>
  <c r="C13" i="89"/>
  <c r="C12" i="89"/>
  <c r="C11" i="89"/>
  <c r="C10" i="89"/>
  <c r="C9" i="89"/>
  <c r="C8" i="89"/>
  <c r="C7" i="89"/>
  <c r="B29" i="91"/>
  <c r="B28" i="91"/>
  <c r="B27" i="91"/>
  <c r="B25" i="91"/>
  <c r="B24" i="91"/>
  <c r="B26" i="91"/>
  <c r="B23" i="91"/>
  <c r="B30" i="91"/>
  <c r="B31" i="91"/>
  <c r="B22" i="91"/>
  <c r="B14" i="91"/>
  <c r="B13" i="91"/>
  <c r="B12" i="91"/>
  <c r="B11" i="91"/>
  <c r="B10" i="91"/>
  <c r="B8" i="91"/>
  <c r="B15" i="91"/>
  <c r="B9" i="91"/>
  <c r="B7" i="91"/>
  <c r="B6" i="91"/>
  <c r="B13" i="92"/>
  <c r="B12" i="92"/>
  <c r="B10" i="92"/>
  <c r="B9" i="92"/>
  <c r="B8" i="92"/>
  <c r="B7" i="92"/>
  <c r="B6" i="92"/>
  <c r="B5" i="92"/>
  <c r="B4" i="92"/>
  <c r="B11" i="92"/>
  <c r="B29" i="94"/>
  <c r="B28" i="94"/>
  <c r="B25" i="94"/>
  <c r="L29" i="94"/>
  <c r="D29" i="94"/>
  <c r="L28" i="94"/>
  <c r="D28" i="94"/>
  <c r="L27" i="94"/>
  <c r="D27" i="94"/>
  <c r="B27" i="94"/>
  <c r="L26" i="94"/>
  <c r="D26" i="94"/>
  <c r="B26" i="94"/>
  <c r="L25" i="94"/>
  <c r="D25" i="94"/>
  <c r="B12" i="94"/>
  <c r="B11" i="94"/>
  <c r="B10" i="94"/>
  <c r="B9" i="94"/>
  <c r="B8" i="94"/>
  <c r="B7" i="94"/>
  <c r="B6" i="94"/>
  <c r="B5" i="94"/>
  <c r="B4" i="94"/>
  <c r="B3" i="94"/>
  <c r="J13" i="96"/>
  <c r="J12" i="96"/>
  <c r="J11" i="96"/>
  <c r="J10" i="96"/>
  <c r="J9" i="96"/>
  <c r="J8" i="96"/>
  <c r="J7" i="96"/>
  <c r="J6" i="96"/>
  <c r="J5" i="96"/>
  <c r="J14" i="96"/>
  <c r="E13" i="96"/>
  <c r="E12" i="96"/>
  <c r="E11" i="96"/>
  <c r="E10" i="96"/>
  <c r="E9" i="96"/>
  <c r="E8" i="96"/>
  <c r="E7" i="96"/>
  <c r="E6" i="96"/>
  <c r="E5" i="96"/>
  <c r="E14" i="96"/>
  <c r="L23" i="94"/>
  <c r="L22" i="94"/>
  <c r="L21" i="94"/>
  <c r="L20" i="94"/>
  <c r="D23" i="94"/>
  <c r="B23" i="94"/>
  <c r="D22" i="94"/>
  <c r="B22" i="94"/>
  <c r="D21" i="94"/>
  <c r="B21" i="94"/>
  <c r="D20" i="94"/>
  <c r="B20" i="94"/>
  <c r="E30" i="95"/>
  <c r="E29" i="95"/>
  <c r="E31" i="95"/>
  <c r="E28" i="95"/>
  <c r="E26" i="95"/>
  <c r="E25" i="95"/>
  <c r="E24" i="95"/>
  <c r="E23" i="95"/>
  <c r="E22" i="95"/>
  <c r="G15" i="95"/>
  <c r="G14" i="95"/>
  <c r="G13" i="95"/>
  <c r="G12" i="95"/>
  <c r="G11" i="95"/>
  <c r="G10" i="95"/>
  <c r="G9" i="95"/>
  <c r="B12" i="95"/>
  <c r="B11" i="95"/>
  <c r="B14" i="95"/>
  <c r="B13" i="95"/>
  <c r="B10" i="95"/>
  <c r="B15" i="95"/>
  <c r="B9" i="95"/>
  <c r="G8" i="95"/>
  <c r="B8" i="95"/>
  <c r="G7" i="95"/>
  <c r="G6" i="95"/>
  <c r="B7" i="95"/>
  <c r="B6" i="95"/>
  <c r="I30" i="99"/>
  <c r="I29" i="99"/>
  <c r="I28" i="99"/>
  <c r="I27" i="99"/>
  <c r="I26" i="99"/>
  <c r="I25" i="99"/>
  <c r="I24" i="99"/>
  <c r="I23" i="99"/>
  <c r="I22" i="99"/>
  <c r="I21" i="99"/>
  <c r="F13" i="99"/>
  <c r="F12" i="99"/>
  <c r="F11" i="99"/>
  <c r="F10" i="99"/>
  <c r="F9" i="99"/>
  <c r="F8" i="99"/>
  <c r="F7" i="99"/>
  <c r="F6" i="99"/>
  <c r="F5" i="99"/>
  <c r="F4" i="99"/>
  <c r="C13" i="99"/>
  <c r="C12" i="99"/>
  <c r="C4" i="99"/>
  <c r="C10" i="99"/>
  <c r="C9" i="99"/>
  <c r="C8" i="99"/>
  <c r="C7" i="99"/>
  <c r="C6" i="99"/>
  <c r="C5" i="99"/>
  <c r="C11" i="99"/>
  <c r="Y96" i="100"/>
  <c r="X96" i="100"/>
  <c r="W96" i="100"/>
  <c r="V96" i="100"/>
  <c r="U96" i="100"/>
  <c r="T96" i="100"/>
  <c r="S96" i="100"/>
  <c r="R96" i="100"/>
  <c r="Q96" i="100"/>
  <c r="P96" i="100"/>
  <c r="O96" i="100"/>
  <c r="M96" i="100"/>
  <c r="L96" i="100"/>
  <c r="K96" i="100"/>
  <c r="J96" i="100"/>
  <c r="I96" i="100"/>
  <c r="H96" i="100"/>
  <c r="G96" i="100"/>
  <c r="F96" i="100"/>
  <c r="E96" i="100"/>
  <c r="D96" i="100"/>
  <c r="B96" i="100"/>
  <c r="C95" i="100"/>
  <c r="C94" i="100"/>
  <c r="C93" i="100"/>
  <c r="C92" i="100"/>
  <c r="C91" i="100"/>
  <c r="C90" i="100"/>
  <c r="C89" i="100"/>
  <c r="C88" i="100"/>
  <c r="C87" i="100"/>
  <c r="C86" i="100"/>
  <c r="C85" i="100"/>
  <c r="C84" i="100"/>
  <c r="C83" i="100"/>
  <c r="C82" i="100"/>
  <c r="C81" i="100"/>
  <c r="C80" i="100"/>
  <c r="C79" i="100"/>
  <c r="C78" i="100"/>
  <c r="C77" i="100"/>
  <c r="C76" i="100"/>
  <c r="C75" i="100"/>
  <c r="C74" i="100"/>
  <c r="C73" i="100"/>
  <c r="C72" i="100"/>
  <c r="C71" i="100"/>
  <c r="C70" i="100"/>
  <c r="C69" i="100"/>
  <c r="C68" i="100"/>
  <c r="C67" i="100"/>
  <c r="C66" i="100"/>
  <c r="C65" i="100"/>
  <c r="C64" i="100"/>
  <c r="C63" i="100"/>
  <c r="C62" i="100"/>
  <c r="C61" i="100"/>
  <c r="C60" i="100"/>
  <c r="C59" i="100"/>
  <c r="C58" i="100"/>
  <c r="C57" i="100"/>
  <c r="C56" i="100"/>
  <c r="C55" i="100"/>
  <c r="C54" i="100"/>
  <c r="C53" i="100"/>
  <c r="C52" i="100"/>
  <c r="C49" i="100"/>
  <c r="C48" i="100"/>
  <c r="C47" i="100"/>
  <c r="C46" i="100"/>
  <c r="C45" i="100"/>
  <c r="C44" i="100"/>
  <c r="C43" i="100"/>
  <c r="C42" i="100"/>
  <c r="C41" i="100"/>
  <c r="C40" i="100"/>
  <c r="C39" i="100"/>
  <c r="C38" i="100"/>
  <c r="C37" i="100"/>
  <c r="C36" i="100"/>
  <c r="C35" i="100"/>
  <c r="C34" i="100"/>
  <c r="C33" i="100"/>
  <c r="C32" i="100"/>
  <c r="C31" i="100"/>
  <c r="C30" i="100"/>
  <c r="C29" i="100"/>
  <c r="C28" i="100"/>
  <c r="C27" i="100"/>
  <c r="C26" i="100"/>
  <c r="C25" i="100"/>
  <c r="C24" i="100"/>
  <c r="C23" i="100"/>
  <c r="C22" i="100"/>
  <c r="C21" i="100"/>
  <c r="C20" i="100"/>
  <c r="C19" i="100"/>
  <c r="C18" i="100"/>
  <c r="C17" i="100"/>
  <c r="C16" i="100"/>
  <c r="C15" i="100"/>
  <c r="C14" i="100"/>
  <c r="C13" i="100"/>
  <c r="C12" i="100"/>
  <c r="C11" i="100"/>
  <c r="C10" i="100"/>
  <c r="C9" i="100"/>
  <c r="C8" i="100"/>
  <c r="C7" i="100"/>
  <c r="C6" i="100"/>
  <c r="C5" i="100"/>
  <c r="C4" i="100"/>
  <c r="C3" i="100"/>
  <c r="C96" i="100"/>
  <c r="M152" i="103"/>
  <c r="M141" i="103"/>
  <c r="M130" i="103"/>
  <c r="M150" i="103"/>
  <c r="M149" i="103"/>
  <c r="M148" i="103"/>
  <c r="M147" i="103"/>
  <c r="M146" i="103"/>
  <c r="M145" i="103"/>
  <c r="M144" i="103"/>
  <c r="M143" i="103"/>
  <c r="M142" i="103"/>
  <c r="M140" i="103"/>
  <c r="M139" i="103"/>
  <c r="M138" i="103"/>
  <c r="M137" i="103"/>
  <c r="M136" i="103"/>
  <c r="M135" i="103"/>
  <c r="M134" i="103"/>
  <c r="M133" i="103"/>
  <c r="M132" i="103"/>
  <c r="M131" i="103"/>
  <c r="M129" i="103"/>
  <c r="M128" i="103"/>
  <c r="M127" i="103"/>
  <c r="M125" i="103"/>
  <c r="M126" i="103"/>
  <c r="M17" i="103"/>
  <c r="M25" i="103"/>
  <c r="M31" i="103"/>
  <c r="M33" i="103"/>
  <c r="M41" i="103"/>
  <c r="M49" i="103"/>
  <c r="C28" i="102"/>
  <c r="B28" i="102"/>
  <c r="C27" i="102"/>
  <c r="B27" i="102"/>
  <c r="C26" i="102"/>
  <c r="B26" i="102"/>
  <c r="C25" i="102"/>
  <c r="B25" i="102"/>
  <c r="C24" i="102"/>
  <c r="B24" i="102"/>
  <c r="C23" i="102"/>
  <c r="B23" i="102"/>
  <c r="C22" i="102"/>
  <c r="B22" i="102"/>
  <c r="C21" i="102"/>
  <c r="B21" i="102"/>
  <c r="C29" i="102"/>
  <c r="B29" i="102"/>
  <c r="M122" i="103"/>
  <c r="M121" i="103"/>
  <c r="M120" i="103"/>
  <c r="M119" i="103"/>
  <c r="M118" i="103"/>
  <c r="M117" i="103"/>
  <c r="M116" i="103"/>
  <c r="M115" i="103"/>
  <c r="M114" i="103"/>
  <c r="M113" i="103"/>
  <c r="M112" i="103"/>
  <c r="M111" i="103"/>
  <c r="M110" i="103"/>
  <c r="M109" i="103"/>
  <c r="M108" i="103"/>
  <c r="M107" i="103"/>
  <c r="M124" i="103"/>
  <c r="M123" i="103"/>
  <c r="C3" i="105"/>
  <c r="C4" i="105"/>
  <c r="C5" i="105"/>
  <c r="C6" i="105"/>
  <c r="H28" i="117"/>
  <c r="G28" i="117"/>
  <c r="F28" i="117"/>
  <c r="E28" i="117"/>
  <c r="D28" i="117"/>
  <c r="C28" i="117"/>
  <c r="I27" i="117"/>
  <c r="I26" i="117"/>
  <c r="H25" i="117"/>
  <c r="G25" i="117"/>
  <c r="G21" i="117"/>
  <c r="F25" i="117"/>
  <c r="E25" i="117"/>
  <c r="E21" i="117"/>
  <c r="D25" i="117"/>
  <c r="C25" i="117"/>
  <c r="I25" i="117"/>
  <c r="I24" i="117"/>
  <c r="I23" i="117"/>
  <c r="H14" i="117"/>
  <c r="G14" i="117"/>
  <c r="F14" i="117"/>
  <c r="I14" i="117"/>
  <c r="E14" i="117"/>
  <c r="D14" i="117"/>
  <c r="C14" i="117"/>
  <c r="I13" i="117"/>
  <c r="I12" i="117"/>
  <c r="H11" i="117"/>
  <c r="G11" i="117"/>
  <c r="F11" i="117"/>
  <c r="E11" i="117"/>
  <c r="D11" i="117"/>
  <c r="C11" i="117"/>
  <c r="I11" i="117"/>
  <c r="I10" i="117"/>
  <c r="I9" i="117"/>
  <c r="H8" i="117"/>
  <c r="G8" i="117"/>
  <c r="F8" i="117"/>
  <c r="E8" i="117"/>
  <c r="D8" i="117"/>
  <c r="C8" i="117"/>
  <c r="I7" i="117"/>
  <c r="I6" i="117"/>
  <c r="G4" i="117"/>
  <c r="I4" i="117"/>
  <c r="E4" i="117"/>
  <c r="C4" i="117"/>
  <c r="G3" i="117"/>
  <c r="G5" i="117"/>
  <c r="I5" i="117"/>
  <c r="E3" i="117"/>
  <c r="E5" i="117"/>
  <c r="C3" i="117"/>
  <c r="J39" i="116"/>
  <c r="I39" i="116"/>
  <c r="H39" i="116"/>
  <c r="G39" i="116"/>
  <c r="F39" i="116"/>
  <c r="E39" i="116"/>
  <c r="D39" i="116"/>
  <c r="C39" i="116"/>
  <c r="K38" i="116"/>
  <c r="K37" i="116"/>
  <c r="J36" i="116"/>
  <c r="I36" i="116"/>
  <c r="H36" i="116"/>
  <c r="G36" i="116"/>
  <c r="F36" i="116"/>
  <c r="E36" i="116"/>
  <c r="D36" i="116"/>
  <c r="C36" i="116"/>
  <c r="K35" i="116"/>
  <c r="K34" i="116"/>
  <c r="J32" i="116"/>
  <c r="I32" i="116"/>
  <c r="H32" i="116"/>
  <c r="G32" i="116"/>
  <c r="F32" i="116"/>
  <c r="E32" i="116"/>
  <c r="E33" i="116"/>
  <c r="D32" i="116"/>
  <c r="C32" i="116"/>
  <c r="J31" i="116"/>
  <c r="J33" i="116"/>
  <c r="I31" i="116"/>
  <c r="I33" i="116"/>
  <c r="H31" i="116"/>
  <c r="G31" i="116"/>
  <c r="G33" i="116"/>
  <c r="F31" i="116"/>
  <c r="E31" i="116"/>
  <c r="D31" i="116"/>
  <c r="K31" i="116"/>
  <c r="D33" i="116"/>
  <c r="C31" i="116"/>
  <c r="C33" i="116"/>
  <c r="I24" i="116"/>
  <c r="H24" i="116"/>
  <c r="G24" i="116"/>
  <c r="F24" i="116"/>
  <c r="E24" i="116"/>
  <c r="D24" i="116"/>
  <c r="C24" i="116"/>
  <c r="K23" i="116"/>
  <c r="K22" i="116"/>
  <c r="K24" i="116"/>
  <c r="J21" i="116"/>
  <c r="I21" i="116"/>
  <c r="H21" i="116"/>
  <c r="G21" i="116"/>
  <c r="F21" i="116"/>
  <c r="E21" i="116"/>
  <c r="D21" i="116"/>
  <c r="C21" i="116"/>
  <c r="K20" i="116"/>
  <c r="K19" i="116"/>
  <c r="J18" i="116"/>
  <c r="I18" i="116"/>
  <c r="H18" i="116"/>
  <c r="G18" i="116"/>
  <c r="F18" i="116"/>
  <c r="E18" i="116"/>
  <c r="D18" i="116"/>
  <c r="C18" i="116"/>
  <c r="K17" i="116"/>
  <c r="K16" i="116"/>
  <c r="K18" i="116"/>
  <c r="J15" i="116"/>
  <c r="I15" i="116"/>
  <c r="H15" i="116"/>
  <c r="G15" i="116"/>
  <c r="F15" i="116"/>
  <c r="E15" i="116"/>
  <c r="D15" i="116"/>
  <c r="C15" i="116"/>
  <c r="K14" i="116"/>
  <c r="K13" i="116"/>
  <c r="K15" i="116"/>
  <c r="J12" i="116"/>
  <c r="I12" i="116"/>
  <c r="H12" i="116"/>
  <c r="G12" i="116"/>
  <c r="F12" i="116"/>
  <c r="E12" i="116"/>
  <c r="D12" i="116"/>
  <c r="C12" i="116"/>
  <c r="K11" i="116"/>
  <c r="K10" i="116"/>
  <c r="K12" i="116"/>
  <c r="J9" i="116"/>
  <c r="I9" i="116"/>
  <c r="H9" i="116"/>
  <c r="G9" i="116"/>
  <c r="F9" i="116"/>
  <c r="E9" i="116"/>
  <c r="D9" i="116"/>
  <c r="C9" i="116"/>
  <c r="K8" i="116"/>
  <c r="K7" i="116"/>
  <c r="K9" i="116"/>
  <c r="J5" i="116"/>
  <c r="I5" i="116"/>
  <c r="H5" i="116"/>
  <c r="G5" i="116"/>
  <c r="F5" i="116"/>
  <c r="F6" i="116"/>
  <c r="E5" i="116"/>
  <c r="D5" i="116"/>
  <c r="C5" i="116"/>
  <c r="J4" i="116"/>
  <c r="J6" i="116"/>
  <c r="I4" i="116"/>
  <c r="H4" i="116"/>
  <c r="H6" i="116"/>
  <c r="G4" i="116"/>
  <c r="G6" i="116"/>
  <c r="F4" i="116"/>
  <c r="E4" i="116"/>
  <c r="E6" i="116"/>
  <c r="D4" i="116"/>
  <c r="D6" i="116"/>
  <c r="C4" i="116"/>
  <c r="C6" i="116"/>
  <c r="K6" i="116"/>
  <c r="C30" i="102"/>
  <c r="B30" i="102"/>
  <c r="D23" i="123"/>
  <c r="B39" i="141"/>
  <c r="B33" i="141"/>
  <c r="B27" i="141"/>
  <c r="B9" i="141"/>
  <c r="E39" i="141"/>
  <c r="E33" i="141"/>
  <c r="E27" i="141"/>
  <c r="E9" i="141"/>
  <c r="H9" i="141"/>
  <c r="T11" i="120"/>
  <c r="P13" i="118"/>
  <c r="J16" i="89"/>
  <c r="N15" i="113"/>
  <c r="G23" i="146"/>
  <c r="F23" i="146"/>
  <c r="W23" i="146"/>
  <c r="T23" i="146"/>
  <c r="Q23" i="146"/>
  <c r="N23" i="146"/>
  <c r="K23" i="146"/>
  <c r="H23" i="146"/>
  <c r="E23" i="146"/>
  <c r="N14" i="146"/>
  <c r="K14" i="146"/>
  <c r="H14" i="146"/>
  <c r="E20" i="110"/>
  <c r="E14" i="134"/>
  <c r="V9" i="132"/>
  <c r="I7" i="121"/>
  <c r="C6" i="36"/>
  <c r="C7" i="36"/>
  <c r="C8" i="36"/>
  <c r="C9" i="36"/>
  <c r="C10" i="36"/>
  <c r="C11" i="36"/>
  <c r="C12" i="36"/>
  <c r="R4" i="97"/>
  <c r="Q4" i="97"/>
  <c r="H30" i="99"/>
  <c r="F30" i="99"/>
  <c r="D30" i="99"/>
  <c r="B8" i="101"/>
  <c r="B9" i="101"/>
  <c r="B10" i="101"/>
  <c r="B11" i="101"/>
  <c r="B12" i="101"/>
  <c r="B28" i="133"/>
  <c r="C23" i="131"/>
  <c r="J46" i="117"/>
  <c r="I46" i="117"/>
  <c r="H46" i="117"/>
  <c r="G46" i="117"/>
  <c r="F46" i="117"/>
  <c r="E46" i="117"/>
  <c r="D46" i="117"/>
  <c r="C46" i="117"/>
  <c r="K46" i="117"/>
  <c r="J43" i="117"/>
  <c r="I43" i="117"/>
  <c r="H43" i="117"/>
  <c r="G43" i="117"/>
  <c r="F43" i="117"/>
  <c r="E43" i="117"/>
  <c r="D43" i="117"/>
  <c r="C43" i="117"/>
  <c r="K43" i="117"/>
  <c r="B21" i="107"/>
  <c r="B28" i="40"/>
  <c r="D9" i="111"/>
  <c r="L24" i="94"/>
  <c r="D24" i="94"/>
  <c r="F25" i="41"/>
  <c r="H14" i="114"/>
  <c r="W15" i="113"/>
  <c r="T15" i="113"/>
  <c r="Q15" i="113"/>
  <c r="K15" i="113"/>
  <c r="H15" i="113"/>
  <c r="F14" i="146"/>
  <c r="G14" i="146"/>
  <c r="M153" i="103"/>
  <c r="M151" i="103"/>
  <c r="H35" i="80"/>
  <c r="I35" i="80"/>
  <c r="C35" i="80"/>
  <c r="E27" i="81"/>
  <c r="F27" i="81"/>
  <c r="I27" i="81"/>
  <c r="D27" i="81"/>
  <c r="C40" i="81"/>
  <c r="C39" i="81"/>
  <c r="C38" i="81"/>
  <c r="C36" i="81"/>
  <c r="C35" i="81"/>
  <c r="C34" i="81"/>
  <c r="C33" i="81"/>
  <c r="H33" i="81"/>
  <c r="C32" i="81"/>
  <c r="C31" i="81"/>
  <c r="C30" i="81"/>
  <c r="C29" i="81"/>
  <c r="H29" i="81"/>
  <c r="C28" i="81"/>
  <c r="C26" i="81"/>
  <c r="C25" i="81"/>
  <c r="C24" i="81"/>
  <c r="C22" i="81"/>
  <c r="C21" i="81"/>
  <c r="H21" i="81"/>
  <c r="C20" i="81"/>
  <c r="C19" i="81"/>
  <c r="H19" i="81"/>
  <c r="C18" i="81"/>
  <c r="C17" i="81"/>
  <c r="H17" i="81"/>
  <c r="C16" i="81"/>
  <c r="H16" i="81"/>
  <c r="C14" i="81"/>
  <c r="C13" i="81"/>
  <c r="C12" i="81"/>
  <c r="C11" i="81"/>
  <c r="C10" i="81"/>
  <c r="C8" i="81"/>
  <c r="C17" i="80"/>
  <c r="C18" i="80"/>
  <c r="C19" i="80"/>
  <c r="H19" i="80"/>
  <c r="C21" i="80"/>
  <c r="C22" i="80"/>
  <c r="C23" i="80"/>
  <c r="H23" i="80"/>
  <c r="C24" i="80"/>
  <c r="H24" i="80"/>
  <c r="C25" i="80"/>
  <c r="C26" i="80"/>
  <c r="H26" i="80"/>
  <c r="C27" i="80"/>
  <c r="C28" i="80"/>
  <c r="C30" i="80"/>
  <c r="H30" i="80"/>
  <c r="C31" i="80"/>
  <c r="C32" i="80"/>
  <c r="C33" i="80"/>
  <c r="C34" i="80"/>
  <c r="H34" i="80"/>
  <c r="C36" i="80"/>
  <c r="C37" i="80"/>
  <c r="C38" i="80"/>
  <c r="I27" i="80"/>
  <c r="H27" i="80"/>
  <c r="I18" i="80"/>
  <c r="H18" i="80"/>
  <c r="D37" i="81"/>
  <c r="C37" i="81"/>
  <c r="E37" i="81"/>
  <c r="F37" i="81"/>
  <c r="I38" i="81"/>
  <c r="H38" i="81"/>
  <c r="J25" i="81"/>
  <c r="I25" i="81"/>
  <c r="H25" i="81"/>
  <c r="E6" i="81"/>
  <c r="E5" i="81"/>
  <c r="J22" i="36"/>
  <c r="F5" i="80"/>
  <c r="E5" i="80"/>
  <c r="J30" i="81"/>
  <c r="J32" i="81"/>
  <c r="J33" i="81"/>
  <c r="J34" i="81"/>
  <c r="J35" i="81"/>
  <c r="I32" i="81"/>
  <c r="I33" i="81"/>
  <c r="I34" i="81"/>
  <c r="I35" i="81"/>
  <c r="F6" i="81"/>
  <c r="K23" i="80"/>
  <c r="K20" i="80"/>
  <c r="D34" i="80"/>
  <c r="E34" i="80"/>
  <c r="D29" i="80"/>
  <c r="E29" i="80"/>
  <c r="C29" i="80"/>
  <c r="H29" i="80"/>
  <c r="D23" i="80"/>
  <c r="E23" i="80"/>
  <c r="D20" i="80"/>
  <c r="E20" i="80"/>
  <c r="C20" i="80"/>
  <c r="H20" i="80"/>
  <c r="D16" i="80"/>
  <c r="E16" i="80"/>
  <c r="D26" i="139"/>
  <c r="I33" i="131"/>
  <c r="C33" i="131"/>
  <c r="D9" i="144"/>
  <c r="C9" i="144"/>
  <c r="D22" i="123"/>
  <c r="F15" i="113"/>
  <c r="G15" i="113"/>
  <c r="G22" i="146"/>
  <c r="F22" i="146"/>
  <c r="E22" i="146"/>
  <c r="T50" i="100"/>
  <c r="H22" i="105"/>
  <c r="H21" i="105"/>
  <c r="H20" i="105"/>
  <c r="H19" i="105"/>
  <c r="H18" i="105"/>
  <c r="H17" i="105"/>
  <c r="H16" i="105"/>
  <c r="H15" i="105"/>
  <c r="H14" i="105"/>
  <c r="H13" i="105"/>
  <c r="H12" i="105"/>
  <c r="H11" i="105"/>
  <c r="C9" i="130"/>
  <c r="D9" i="130"/>
  <c r="C8" i="138"/>
  <c r="G30" i="146"/>
  <c r="F30" i="146"/>
  <c r="E30" i="146"/>
  <c r="O4" i="97"/>
  <c r="P4" i="97"/>
  <c r="G44" i="140"/>
  <c r="G42" i="140"/>
  <c r="G39" i="140"/>
  <c r="G37" i="140"/>
  <c r="G35" i="140"/>
  <c r="G29" i="140"/>
  <c r="G31" i="140"/>
  <c r="G47" i="140"/>
  <c r="G46" i="140"/>
  <c r="G41" i="140"/>
  <c r="G34" i="140"/>
  <c r="G28" i="140"/>
  <c r="G27" i="140"/>
  <c r="G25" i="140"/>
  <c r="G22" i="140"/>
  <c r="G21" i="140"/>
  <c r="G20" i="140"/>
  <c r="G19" i="140"/>
  <c r="G18" i="140"/>
  <c r="G17" i="140"/>
  <c r="C12" i="140"/>
  <c r="D27" i="139"/>
  <c r="I22" i="138"/>
  <c r="I21" i="138"/>
  <c r="D8" i="138"/>
  <c r="C13" i="135"/>
  <c r="B13" i="135"/>
  <c r="D13" i="135"/>
  <c r="N21" i="132"/>
  <c r="H21" i="132"/>
  <c r="F23" i="131"/>
  <c r="D26" i="130"/>
  <c r="H17" i="130"/>
  <c r="G17" i="130"/>
  <c r="S25" i="128"/>
  <c r="S24" i="128"/>
  <c r="D8" i="123"/>
  <c r="C28" i="121"/>
  <c r="M22" i="119"/>
  <c r="I12" i="119"/>
  <c r="E12" i="119"/>
  <c r="P14" i="118"/>
  <c r="E33" i="114"/>
  <c r="D33" i="114"/>
  <c r="C33" i="114"/>
  <c r="G14" i="114"/>
  <c r="E14" i="114"/>
  <c r="F14" i="114"/>
  <c r="E9" i="111"/>
  <c r="C25" i="41"/>
  <c r="C16" i="89"/>
  <c r="H24" i="105"/>
  <c r="H23" i="105"/>
  <c r="C7" i="105"/>
  <c r="E29" i="96"/>
  <c r="E28" i="96"/>
  <c r="E27" i="96"/>
  <c r="E25" i="96"/>
  <c r="E24" i="96"/>
  <c r="L4" i="97"/>
  <c r="K4" i="97"/>
  <c r="J4" i="97"/>
  <c r="I4" i="97"/>
  <c r="G4" i="97"/>
  <c r="F4" i="97"/>
  <c r="E4" i="97"/>
  <c r="D4" i="97"/>
  <c r="H57" i="105"/>
  <c r="H56" i="105"/>
  <c r="H55" i="105"/>
  <c r="H54" i="105"/>
  <c r="O34" i="129"/>
  <c r="Q24" i="129"/>
  <c r="Q23" i="129"/>
  <c r="P12" i="139"/>
  <c r="P11" i="139"/>
  <c r="V26" i="120"/>
  <c r="V25" i="120"/>
  <c r="T12" i="120"/>
  <c r="D18" i="36"/>
  <c r="D17" i="36"/>
  <c r="E18" i="36"/>
  <c r="F18" i="36"/>
  <c r="G18" i="36"/>
  <c r="I18" i="36"/>
  <c r="G17" i="36"/>
  <c r="K18" i="36"/>
  <c r="K17" i="36"/>
  <c r="L18" i="36"/>
  <c r="L17" i="36"/>
  <c r="C19" i="36"/>
  <c r="I19" i="36"/>
  <c r="D20" i="36"/>
  <c r="E20" i="36"/>
  <c r="E17" i="36"/>
  <c r="F20" i="36"/>
  <c r="I20" i="36"/>
  <c r="M20" i="36"/>
  <c r="J20" i="36"/>
  <c r="C21" i="36"/>
  <c r="C20" i="36"/>
  <c r="H20" i="36"/>
  <c r="C22" i="36"/>
  <c r="H22" i="36"/>
  <c r="I22" i="36"/>
  <c r="C23" i="36"/>
  <c r="H23" i="36"/>
  <c r="I23" i="36"/>
  <c r="J23" i="36"/>
  <c r="C24" i="36"/>
  <c r="H24" i="36"/>
  <c r="I24" i="36"/>
  <c r="J24" i="36"/>
  <c r="C25" i="36"/>
  <c r="H25" i="36"/>
  <c r="I25" i="36"/>
  <c r="J25" i="36"/>
  <c r="C26" i="36"/>
  <c r="B20" i="101"/>
  <c r="B19" i="101"/>
  <c r="B18" i="101"/>
  <c r="B17" i="101"/>
  <c r="B16" i="101"/>
  <c r="B24" i="101"/>
  <c r="B25" i="101"/>
  <c r="B26" i="101"/>
  <c r="B27" i="101"/>
  <c r="B28" i="101"/>
  <c r="D14" i="101"/>
  <c r="C14" i="101"/>
  <c r="B14" i="101"/>
  <c r="N45" i="101"/>
  <c r="N44" i="101"/>
  <c r="N43" i="101"/>
  <c r="N42" i="101"/>
  <c r="N41" i="101"/>
  <c r="N40" i="101"/>
  <c r="J44" i="101"/>
  <c r="J43" i="101"/>
  <c r="J42" i="101"/>
  <c r="J41" i="101"/>
  <c r="J40" i="101"/>
  <c r="J38" i="101"/>
  <c r="F44" i="101"/>
  <c r="F43" i="101"/>
  <c r="F42" i="101"/>
  <c r="F38" i="101"/>
  <c r="F41" i="101"/>
  <c r="F40" i="101"/>
  <c r="B44" i="101"/>
  <c r="B43" i="101"/>
  <c r="B42" i="101"/>
  <c r="B41" i="101"/>
  <c r="B40" i="101"/>
  <c r="N36" i="101"/>
  <c r="N35" i="101"/>
  <c r="N34" i="101"/>
  <c r="N33" i="101"/>
  <c r="N30" i="101"/>
  <c r="N32" i="101"/>
  <c r="J36" i="101"/>
  <c r="J35" i="101"/>
  <c r="J30" i="101"/>
  <c r="J34" i="101"/>
  <c r="J33" i="101"/>
  <c r="J32" i="101"/>
  <c r="F36" i="101"/>
  <c r="F35" i="101"/>
  <c r="F34" i="101"/>
  <c r="F33" i="101"/>
  <c r="F30" i="101"/>
  <c r="F32" i="101"/>
  <c r="B36" i="101"/>
  <c r="B35" i="101"/>
  <c r="B34" i="101"/>
  <c r="B33" i="101"/>
  <c r="B32" i="101"/>
  <c r="N28" i="101"/>
  <c r="N27" i="101"/>
  <c r="N26" i="101"/>
  <c r="N25" i="101"/>
  <c r="N24" i="101"/>
  <c r="N22" i="101"/>
  <c r="J28" i="101"/>
  <c r="J27" i="101"/>
  <c r="J26" i="101"/>
  <c r="J25" i="101"/>
  <c r="J22" i="101"/>
  <c r="J24" i="101"/>
  <c r="F28" i="101"/>
  <c r="F27" i="101"/>
  <c r="F26" i="101"/>
  <c r="F25" i="101"/>
  <c r="F24" i="101"/>
  <c r="N20" i="101"/>
  <c r="N19" i="101"/>
  <c r="N18" i="101"/>
  <c r="N17" i="101"/>
  <c r="N16" i="101"/>
  <c r="N14" i="101"/>
  <c r="J20" i="101"/>
  <c r="J19" i="101"/>
  <c r="J18" i="101"/>
  <c r="J14" i="101"/>
  <c r="J17" i="101"/>
  <c r="J16" i="101"/>
  <c r="F20" i="101"/>
  <c r="F19" i="101"/>
  <c r="F18" i="101"/>
  <c r="F17" i="101"/>
  <c r="F14" i="101"/>
  <c r="F16" i="101"/>
  <c r="N12" i="101"/>
  <c r="N11" i="101"/>
  <c r="N10" i="101"/>
  <c r="N6" i="101"/>
  <c r="N9" i="101"/>
  <c r="N8" i="101"/>
  <c r="J12" i="101"/>
  <c r="J11" i="101"/>
  <c r="J10" i="101"/>
  <c r="J9" i="101"/>
  <c r="J8" i="101"/>
  <c r="J6" i="101"/>
  <c r="F12" i="101"/>
  <c r="F11" i="101"/>
  <c r="F10" i="101"/>
  <c r="F9" i="101"/>
  <c r="F8" i="101"/>
  <c r="F6" i="101"/>
  <c r="L14" i="101"/>
  <c r="H14" i="101"/>
  <c r="P6" i="101"/>
  <c r="L6" i="101"/>
  <c r="D6" i="101"/>
  <c r="H59" i="103"/>
  <c r="M59" i="103"/>
  <c r="B39" i="108"/>
  <c r="F39" i="108"/>
  <c r="D39" i="108"/>
  <c r="G39" i="108"/>
  <c r="E39" i="108"/>
  <c r="C39" i="108"/>
  <c r="L38" i="101"/>
  <c r="L30" i="101"/>
  <c r="L22" i="101"/>
  <c r="H38" i="101"/>
  <c r="H30" i="101"/>
  <c r="H22" i="101"/>
  <c r="D38" i="101"/>
  <c r="D30" i="101"/>
  <c r="D22" i="101"/>
  <c r="C38" i="101"/>
  <c r="C30" i="101"/>
  <c r="B30" i="101"/>
  <c r="C22" i="101"/>
  <c r="C6" i="101"/>
  <c r="B6" i="101"/>
  <c r="P14" i="101"/>
  <c r="P22" i="101"/>
  <c r="P30" i="101"/>
  <c r="P38" i="101"/>
  <c r="O38" i="101"/>
  <c r="O30" i="101"/>
  <c r="O22" i="101"/>
  <c r="O14" i="101"/>
  <c r="O6" i="101"/>
  <c r="K6" i="101"/>
  <c r="K14" i="101"/>
  <c r="K22" i="101"/>
  <c r="K30" i="101"/>
  <c r="K38" i="101"/>
  <c r="G38" i="101"/>
  <c r="G30" i="101"/>
  <c r="G22" i="101"/>
  <c r="F22" i="101"/>
  <c r="G14" i="101"/>
  <c r="H6" i="101"/>
  <c r="G6" i="101"/>
  <c r="H6" i="103"/>
  <c r="M6" i="103"/>
  <c r="H7" i="103"/>
  <c r="M7" i="103"/>
  <c r="H8" i="103"/>
  <c r="M8" i="103"/>
  <c r="H9" i="103"/>
  <c r="M9" i="103"/>
  <c r="H10" i="103"/>
  <c r="M10" i="103"/>
  <c r="H11" i="103"/>
  <c r="M11" i="103"/>
  <c r="H12" i="103"/>
  <c r="M12" i="103"/>
  <c r="H13" i="103"/>
  <c r="M13" i="103"/>
  <c r="H14" i="103"/>
  <c r="H15" i="103"/>
  <c r="M15" i="103"/>
  <c r="H16" i="103"/>
  <c r="M16" i="103"/>
  <c r="H17" i="103"/>
  <c r="H18" i="103"/>
  <c r="M18" i="103"/>
  <c r="H19" i="103"/>
  <c r="M19" i="103"/>
  <c r="H20" i="103"/>
  <c r="M20" i="103"/>
  <c r="H21" i="103"/>
  <c r="M21" i="103"/>
  <c r="H22" i="103"/>
  <c r="M22" i="103"/>
  <c r="H23" i="103"/>
  <c r="M23" i="103"/>
  <c r="H24" i="103"/>
  <c r="M24" i="103"/>
  <c r="H25" i="103"/>
  <c r="H26" i="103"/>
  <c r="M26" i="103"/>
  <c r="H27" i="103"/>
  <c r="M27" i="103"/>
  <c r="H28" i="103"/>
  <c r="M28" i="103"/>
  <c r="H29" i="103"/>
  <c r="M29" i="103"/>
  <c r="H30" i="103"/>
  <c r="M30" i="103"/>
  <c r="H31" i="103"/>
  <c r="H32" i="103"/>
  <c r="M32" i="103"/>
  <c r="H33" i="103"/>
  <c r="H34" i="103"/>
  <c r="M34" i="103"/>
  <c r="H35" i="103"/>
  <c r="M35" i="103"/>
  <c r="H36" i="103"/>
  <c r="M36" i="103"/>
  <c r="H37" i="103"/>
  <c r="M37" i="103"/>
  <c r="H38" i="103"/>
  <c r="M38" i="103"/>
  <c r="H39" i="103"/>
  <c r="M39" i="103"/>
  <c r="H40" i="103"/>
  <c r="M40" i="103"/>
  <c r="H41" i="103"/>
  <c r="H42" i="103"/>
  <c r="M42" i="103"/>
  <c r="H43" i="103"/>
  <c r="M43" i="103"/>
  <c r="H44" i="103"/>
  <c r="M44" i="103"/>
  <c r="H45" i="103"/>
  <c r="M45" i="103"/>
  <c r="H46" i="103"/>
  <c r="M46" i="103"/>
  <c r="H47" i="103"/>
  <c r="M47" i="103"/>
  <c r="H48" i="103"/>
  <c r="M48" i="103"/>
  <c r="H49" i="103"/>
  <c r="H50" i="103"/>
  <c r="M50" i="103"/>
  <c r="H51" i="103"/>
  <c r="M51" i="103"/>
  <c r="H57" i="103"/>
  <c r="M57" i="103"/>
  <c r="H58" i="103"/>
  <c r="M58" i="103"/>
  <c r="H60" i="103"/>
  <c r="M60" i="103"/>
  <c r="H61" i="103"/>
  <c r="M61" i="103"/>
  <c r="H62" i="103"/>
  <c r="M62" i="103"/>
  <c r="H63" i="103"/>
  <c r="M63" i="103"/>
  <c r="H64" i="103"/>
  <c r="M64" i="103"/>
  <c r="H65" i="103"/>
  <c r="M65" i="103"/>
  <c r="H66" i="103"/>
  <c r="M66" i="103"/>
  <c r="H67" i="103"/>
  <c r="M67" i="103"/>
  <c r="H68" i="103"/>
  <c r="M68" i="103"/>
  <c r="H69" i="103"/>
  <c r="M69" i="103"/>
  <c r="H70" i="103"/>
  <c r="M70" i="103"/>
  <c r="H71" i="103"/>
  <c r="M71" i="103"/>
  <c r="H72" i="103"/>
  <c r="M72" i="103"/>
  <c r="H73" i="103"/>
  <c r="M73" i="103"/>
  <c r="H74" i="103"/>
  <c r="M74" i="103"/>
  <c r="H75" i="103"/>
  <c r="M75" i="103"/>
  <c r="H76" i="103"/>
  <c r="M76" i="103"/>
  <c r="H77" i="103"/>
  <c r="M77" i="103"/>
  <c r="H78" i="103"/>
  <c r="M78" i="103"/>
  <c r="H79" i="103"/>
  <c r="M79" i="103"/>
  <c r="H80" i="103"/>
  <c r="M80" i="103"/>
  <c r="H81" i="103"/>
  <c r="M81" i="103"/>
  <c r="H82" i="103"/>
  <c r="M82" i="103"/>
  <c r="H83" i="103"/>
  <c r="M83" i="103"/>
  <c r="H84" i="103"/>
  <c r="M84" i="103"/>
  <c r="H85" i="103"/>
  <c r="M85" i="103"/>
  <c r="H86" i="103"/>
  <c r="M86" i="103"/>
  <c r="H87" i="103"/>
  <c r="M87" i="103"/>
  <c r="H88" i="103"/>
  <c r="M88" i="103"/>
  <c r="H89" i="103"/>
  <c r="M89" i="103"/>
  <c r="H90" i="103"/>
  <c r="M90" i="103"/>
  <c r="H91" i="103"/>
  <c r="M91" i="103"/>
  <c r="H92" i="103"/>
  <c r="M92" i="103"/>
  <c r="H93" i="103"/>
  <c r="M93" i="103"/>
  <c r="H94" i="103"/>
  <c r="M94" i="103"/>
  <c r="H95" i="103"/>
  <c r="M95" i="103"/>
  <c r="H96" i="103"/>
  <c r="M96" i="103"/>
  <c r="M97" i="103"/>
  <c r="M98" i="103"/>
  <c r="M99" i="103"/>
  <c r="M100" i="103"/>
  <c r="M101" i="103"/>
  <c r="M102" i="103"/>
  <c r="I25" i="80"/>
  <c r="I26" i="80"/>
  <c r="L23" i="80"/>
  <c r="L15" i="80"/>
  <c r="F23" i="80"/>
  <c r="K5" i="80"/>
  <c r="L5" i="80"/>
  <c r="H31" i="80"/>
  <c r="J28" i="81"/>
  <c r="J29" i="81"/>
  <c r="I29" i="81"/>
  <c r="J22" i="81"/>
  <c r="I22" i="81"/>
  <c r="H22" i="81"/>
  <c r="G15" i="81"/>
  <c r="F15" i="81"/>
  <c r="F16" i="80"/>
  <c r="F15" i="80"/>
  <c r="I15" i="80"/>
  <c r="F20" i="80"/>
  <c r="I20" i="80"/>
  <c r="F29" i="80"/>
  <c r="I29" i="80"/>
  <c r="F34" i="80"/>
  <c r="I34" i="80"/>
  <c r="H17" i="80"/>
  <c r="H21" i="80"/>
  <c r="H22" i="80"/>
  <c r="H25" i="80"/>
  <c r="L16" i="80"/>
  <c r="L20" i="80"/>
  <c r="K16" i="80"/>
  <c r="K15" i="80"/>
  <c r="G16" i="80"/>
  <c r="G15" i="80"/>
  <c r="G20" i="80"/>
  <c r="G23" i="80"/>
  <c r="H28" i="80"/>
  <c r="I36" i="80"/>
  <c r="I30" i="80"/>
  <c r="I31" i="80"/>
  <c r="I28" i="80"/>
  <c r="I24" i="80"/>
  <c r="I21" i="80"/>
  <c r="I22" i="80"/>
  <c r="I17" i="80"/>
  <c r="I19" i="80"/>
  <c r="M5" i="80"/>
  <c r="I13" i="80"/>
  <c r="I6" i="80"/>
  <c r="I7" i="80"/>
  <c r="I8" i="80"/>
  <c r="I9" i="80"/>
  <c r="I10" i="80"/>
  <c r="I11" i="80"/>
  <c r="I12" i="80"/>
  <c r="G5" i="80"/>
  <c r="I5" i="80"/>
  <c r="C6" i="80"/>
  <c r="H6" i="80"/>
  <c r="C7" i="80"/>
  <c r="H7" i="80"/>
  <c r="C8" i="80"/>
  <c r="H8" i="80"/>
  <c r="C9" i="80"/>
  <c r="H9" i="80"/>
  <c r="C10" i="80"/>
  <c r="H10" i="80"/>
  <c r="C11" i="80"/>
  <c r="H11" i="80"/>
  <c r="C12" i="80"/>
  <c r="H12" i="80"/>
  <c r="C13" i="80"/>
  <c r="H13" i="80"/>
  <c r="D5" i="80"/>
  <c r="C5" i="80"/>
  <c r="H5" i="80"/>
  <c r="G23" i="81"/>
  <c r="M23" i="81"/>
  <c r="K23" i="81"/>
  <c r="L23" i="81"/>
  <c r="C7" i="81"/>
  <c r="H10" i="81"/>
  <c r="H11" i="81"/>
  <c r="H12" i="81"/>
  <c r="H18" i="81"/>
  <c r="H20" i="81"/>
  <c r="H24" i="81"/>
  <c r="H26" i="81"/>
  <c r="H28" i="81"/>
  <c r="H30" i="81"/>
  <c r="H32" i="81"/>
  <c r="H34" i="81"/>
  <c r="H35" i="81"/>
  <c r="D6" i="81"/>
  <c r="D5" i="81"/>
  <c r="C5" i="81"/>
  <c r="H5" i="81"/>
  <c r="D9" i="81"/>
  <c r="C9" i="81"/>
  <c r="H9" i="81"/>
  <c r="D15" i="81"/>
  <c r="C15" i="81"/>
  <c r="D23" i="81"/>
  <c r="C23" i="81"/>
  <c r="H23" i="81"/>
  <c r="E9" i="81"/>
  <c r="E15" i="81"/>
  <c r="E23" i="81"/>
  <c r="J24" i="81"/>
  <c r="J26" i="81"/>
  <c r="J21" i="81"/>
  <c r="J20" i="81"/>
  <c r="J10" i="81"/>
  <c r="J11" i="81"/>
  <c r="J12" i="81"/>
  <c r="J16" i="81"/>
  <c r="J17" i="81"/>
  <c r="J19" i="81"/>
  <c r="I30" i="81"/>
  <c r="I24" i="81"/>
  <c r="I26" i="81"/>
  <c r="I28" i="81"/>
  <c r="F23" i="81"/>
  <c r="I21" i="81"/>
  <c r="I20" i="81"/>
  <c r="I16" i="81"/>
  <c r="I17" i="81"/>
  <c r="I18" i="81"/>
  <c r="I19" i="81"/>
  <c r="I10" i="81"/>
  <c r="I11" i="81"/>
  <c r="I12" i="81"/>
  <c r="F9" i="81"/>
  <c r="I9" i="81"/>
  <c r="I23" i="81"/>
  <c r="J23" i="81"/>
  <c r="I15" i="81"/>
  <c r="J9" i="81"/>
  <c r="L15" i="81"/>
  <c r="M15" i="81"/>
  <c r="J15" i="81"/>
  <c r="J18" i="81"/>
  <c r="K15" i="81"/>
  <c r="J27" i="81"/>
  <c r="J5" i="81"/>
  <c r="D15" i="80"/>
  <c r="H36" i="80"/>
  <c r="I23" i="80"/>
  <c r="I16" i="80"/>
  <c r="C16" i="80"/>
  <c r="B24" i="94"/>
  <c r="H58" i="105"/>
  <c r="F17" i="36"/>
  <c r="H25" i="105"/>
  <c r="E27" i="95"/>
  <c r="I17" i="36"/>
  <c r="J17" i="36"/>
  <c r="E15" i="113"/>
  <c r="E27" i="146"/>
  <c r="H33" i="116"/>
  <c r="K33" i="116"/>
  <c r="I6" i="116"/>
  <c r="D4" i="101"/>
  <c r="C5" i="117"/>
  <c r="F33" i="116"/>
  <c r="K32" i="116"/>
  <c r="K5" i="116"/>
  <c r="C22" i="117"/>
  <c r="E22" i="117"/>
  <c r="I22" i="117"/>
  <c r="E20" i="117"/>
  <c r="O33" i="114"/>
  <c r="R33" i="114"/>
  <c r="L33" i="114"/>
  <c r="E14" i="146"/>
  <c r="V14" i="146"/>
  <c r="C20" i="117"/>
  <c r="I20" i="117"/>
  <c r="G22" i="117"/>
  <c r="C21" i="117"/>
  <c r="H37" i="117"/>
  <c r="I8" i="117"/>
  <c r="I28" i="117"/>
  <c r="I21" i="117"/>
  <c r="G20" i="117"/>
  <c r="W33" i="114"/>
  <c r="K35" i="117"/>
  <c r="C27" i="81"/>
  <c r="H27" i="81"/>
  <c r="C4" i="101"/>
  <c r="B4" i="101"/>
  <c r="C37" i="117"/>
  <c r="K37" i="117"/>
  <c r="H16" i="80"/>
  <c r="E15" i="80"/>
  <c r="C15" i="80"/>
  <c r="H15" i="80"/>
  <c r="N38" i="101"/>
  <c r="B22" i="101"/>
  <c r="F5" i="81"/>
  <c r="I5" i="81"/>
  <c r="K39" i="116"/>
  <c r="E11" i="146"/>
  <c r="V11" i="146"/>
  <c r="E8" i="113"/>
  <c r="E12" i="113"/>
  <c r="C29" i="114"/>
  <c r="W27" i="114"/>
  <c r="W31" i="114"/>
  <c r="K40" i="117"/>
  <c r="C6" i="81"/>
  <c r="I3" i="117"/>
  <c r="B38" i="101"/>
  <c r="H19" i="36"/>
  <c r="C18" i="36"/>
  <c r="K36" i="116"/>
  <c r="W30" i="114"/>
  <c r="K4" i="116"/>
  <c r="H15" i="81"/>
  <c r="K21" i="116"/>
  <c r="E10" i="146"/>
  <c r="V10" i="146"/>
  <c r="E7" i="113"/>
  <c r="E11" i="113"/>
  <c r="E8" i="114"/>
  <c r="H29" i="141"/>
  <c r="H36" i="141"/>
  <c r="K36" i="117"/>
  <c r="K33" i="142"/>
  <c r="K37" i="142"/>
  <c r="K41" i="142"/>
  <c r="K34" i="142"/>
  <c r="K38" i="142"/>
  <c r="K30" i="142"/>
  <c r="K35" i="142"/>
  <c r="W25" i="114"/>
  <c r="W29" i="114"/>
  <c r="C17" i="36"/>
  <c r="H17" i="36"/>
  <c r="H18" i="36"/>
</calcChain>
</file>

<file path=xl/sharedStrings.xml><?xml version="1.0" encoding="utf-8"?>
<sst xmlns="http://schemas.openxmlformats.org/spreadsheetml/2006/main" count="6845" uniqueCount="2071">
  <si>
    <t>平成１２年は、全農家のうち販売農家を対象に専業兼業別農家数を調査したもの</t>
    <rPh sb="7" eb="8">
      <t>ゼン</t>
    </rPh>
    <rPh sb="8" eb="10">
      <t>ノウカ</t>
    </rPh>
    <rPh sb="13" eb="15">
      <t>ハンバイ</t>
    </rPh>
    <rPh sb="15" eb="17">
      <t>ノウカ</t>
    </rPh>
    <rPh sb="18" eb="20">
      <t>タイショウ</t>
    </rPh>
    <rPh sb="21" eb="23">
      <t>センギョウ</t>
    </rPh>
    <rPh sb="23" eb="25">
      <t>ケンギョウ</t>
    </rPh>
    <rPh sb="25" eb="26">
      <t>ベツ</t>
    </rPh>
    <rPh sb="26" eb="28">
      <t>ノウカ</t>
    </rPh>
    <rPh sb="28" eb="29">
      <t>スウ</t>
    </rPh>
    <rPh sb="30" eb="32">
      <t>チョウサ</t>
    </rPh>
    <phoneticPr fontId="2"/>
  </si>
  <si>
    <t>-</t>
    <phoneticPr fontId="2"/>
  </si>
  <si>
    <t>１．電灯需要口数の状況</t>
    <rPh sb="2" eb="4">
      <t>デントウ</t>
    </rPh>
    <rPh sb="4" eb="6">
      <t>ジュヨウ</t>
    </rPh>
    <rPh sb="6" eb="7">
      <t>クチ</t>
    </rPh>
    <rPh sb="7" eb="8">
      <t>スウ</t>
    </rPh>
    <rPh sb="9" eb="11">
      <t>ジョウキョウ</t>
    </rPh>
    <phoneticPr fontId="2"/>
  </si>
  <si>
    <t>大</t>
    <rPh sb="0" eb="1">
      <t>ダイ</t>
    </rPh>
    <phoneticPr fontId="2"/>
  </si>
  <si>
    <t>１．年次別人口・世帯数</t>
    <rPh sb="2" eb="4">
      <t>ネンジ</t>
    </rPh>
    <rPh sb="4" eb="5">
      <t>ベツ</t>
    </rPh>
    <rPh sb="5" eb="7">
      <t>ジンコウ</t>
    </rPh>
    <rPh sb="8" eb="11">
      <t>セタイスウ</t>
    </rPh>
    <phoneticPr fontId="2"/>
  </si>
  <si>
    <t>年次</t>
    <rPh sb="0" eb="2">
      <t>ネンジ</t>
    </rPh>
    <phoneticPr fontId="2"/>
  </si>
  <si>
    <t>（単位：ｍｍ）</t>
    <rPh sb="1" eb="3">
      <t>タンイ</t>
    </rPh>
    <phoneticPr fontId="2"/>
  </si>
  <si>
    <t>[月別降水量]</t>
    <rPh sb="1" eb="3">
      <t>ツキベツ</t>
    </rPh>
    <rPh sb="3" eb="6">
      <t>コウスイリョウ</t>
    </rPh>
    <phoneticPr fontId="2"/>
  </si>
  <si>
    <t>最大日量</t>
    <rPh sb="0" eb="2">
      <t>サイダイ</t>
    </rPh>
    <rPh sb="2" eb="3">
      <t>ヒ</t>
    </rPh>
    <rPh sb="3" eb="4">
      <t>リョウ</t>
    </rPh>
    <phoneticPr fontId="2"/>
  </si>
  <si>
    <t>総　　　量</t>
    <rPh sb="0" eb="1">
      <t>フサ</t>
    </rPh>
    <rPh sb="4" eb="5">
      <t>リョウ</t>
    </rPh>
    <phoneticPr fontId="2"/>
  </si>
  <si>
    <t>㎡</t>
    <phoneticPr fontId="2"/>
  </si>
  <si>
    <t>繊維・衣服等卸売業</t>
    <rPh sb="0" eb="2">
      <t>センイ</t>
    </rPh>
    <rPh sb="3" eb="5">
      <t>イフク</t>
    </rPh>
    <rPh sb="5" eb="6">
      <t>トウ</t>
    </rPh>
    <rPh sb="6" eb="8">
      <t>オロシウリ</t>
    </rPh>
    <rPh sb="8" eb="9">
      <t>ギョウ</t>
    </rPh>
    <phoneticPr fontId="2"/>
  </si>
  <si>
    <t>作付面積</t>
    <rPh sb="0" eb="2">
      <t>サクツケ</t>
    </rPh>
    <rPh sb="2" eb="4">
      <t>メンセキ</t>
    </rPh>
    <phoneticPr fontId="2"/>
  </si>
  <si>
    <t>１０a当たり収量</t>
    <rPh sb="3" eb="4">
      <t>ア</t>
    </rPh>
    <rPh sb="6" eb="8">
      <t>シュウリョウ</t>
    </rPh>
    <phoneticPr fontId="2"/>
  </si>
  <si>
    <t>収穫量</t>
    <rPh sb="0" eb="2">
      <t>シュウカク</t>
    </rPh>
    <rPh sb="2" eb="3">
      <t>リョウ</t>
    </rPh>
    <phoneticPr fontId="2"/>
  </si>
  <si>
    <t>水稲</t>
    <rPh sb="0" eb="1">
      <t>ミズ</t>
    </rPh>
    <rPh sb="1" eb="2">
      <t>イネ</t>
    </rPh>
    <phoneticPr fontId="2"/>
  </si>
  <si>
    <t>小麦</t>
    <rPh sb="0" eb="2">
      <t>コムギ</t>
    </rPh>
    <phoneticPr fontId="2"/>
  </si>
  <si>
    <t>公務</t>
    <rPh sb="0" eb="2">
      <t>コウム</t>
    </rPh>
    <phoneticPr fontId="2"/>
  </si>
  <si>
    <t>季　節　別
時間帯別電灯</t>
    <rPh sb="0" eb="1">
      <t>キ</t>
    </rPh>
    <rPh sb="2" eb="3">
      <t>セツ</t>
    </rPh>
    <rPh sb="4" eb="5">
      <t>ベツ</t>
    </rPh>
    <rPh sb="6" eb="8">
      <t>ジカン</t>
    </rPh>
    <rPh sb="8" eb="9">
      <t>タイ</t>
    </rPh>
    <rPh sb="9" eb="10">
      <t>ベツ</t>
    </rPh>
    <rPh sb="10" eb="12">
      <t>デントウ</t>
    </rPh>
    <phoneticPr fontId="2"/>
  </si>
  <si>
    <t>１．経営体階層別及び漁業種別経営体数</t>
    <rPh sb="2" eb="4">
      <t>ケイエイ</t>
    </rPh>
    <rPh sb="4" eb="5">
      <t>タイ</t>
    </rPh>
    <rPh sb="5" eb="8">
      <t>カイソウベツ</t>
    </rPh>
    <rPh sb="8" eb="9">
      <t>オヨ</t>
    </rPh>
    <rPh sb="10" eb="12">
      <t>ギョギョウ</t>
    </rPh>
    <rPh sb="12" eb="14">
      <t>シュベツ</t>
    </rPh>
    <rPh sb="14" eb="16">
      <t>ケイエイ</t>
    </rPh>
    <rPh sb="16" eb="17">
      <t>タイ</t>
    </rPh>
    <rPh sb="17" eb="18">
      <t>スウ</t>
    </rPh>
    <phoneticPr fontId="2"/>
  </si>
  <si>
    <t>産　　業　　分　　類</t>
    <rPh sb="0" eb="1">
      <t>サン</t>
    </rPh>
    <rPh sb="3" eb="4">
      <t>ギョウ</t>
    </rPh>
    <rPh sb="6" eb="7">
      <t>ブン</t>
    </rPh>
    <rPh sb="9" eb="10">
      <t>タグイ</t>
    </rPh>
    <phoneticPr fontId="2"/>
  </si>
  <si>
    <t>不動産業</t>
    <rPh sb="0" eb="3">
      <t>フドウサン</t>
    </rPh>
    <rPh sb="3" eb="4">
      <t>ギョウ</t>
    </rPh>
    <phoneticPr fontId="2"/>
  </si>
  <si>
    <t>サービス業</t>
    <rPh sb="4" eb="5">
      <t>ギョウ</t>
    </rPh>
    <phoneticPr fontId="2"/>
  </si>
  <si>
    <t>３．海面漁業魚種別漁獲量</t>
    <rPh sb="2" eb="4">
      <t>カイメン</t>
    </rPh>
    <rPh sb="4" eb="6">
      <t>ギョギョウ</t>
    </rPh>
    <rPh sb="6" eb="9">
      <t>ギョシュベツ</t>
    </rPh>
    <rPh sb="9" eb="12">
      <t>ギョカクリョウ</t>
    </rPh>
    <phoneticPr fontId="2"/>
  </si>
  <si>
    <t>魚　　　　　　　種</t>
    <rPh sb="0" eb="1">
      <t>サカナ</t>
    </rPh>
    <rPh sb="8" eb="9">
      <t>タネ</t>
    </rPh>
    <phoneticPr fontId="2"/>
  </si>
  <si>
    <t>民　営</t>
    <rPh sb="0" eb="1">
      <t>タミ</t>
    </rPh>
    <rPh sb="2" eb="3">
      <t>エイ</t>
    </rPh>
    <phoneticPr fontId="2"/>
  </si>
  <si>
    <t>公　営
国　営
公共企業体</t>
    <rPh sb="0" eb="1">
      <t>オオヤケ</t>
    </rPh>
    <rPh sb="2" eb="3">
      <t>エイ</t>
    </rPh>
    <rPh sb="4" eb="5">
      <t>クニ</t>
    </rPh>
    <rPh sb="6" eb="7">
      <t>エイ</t>
    </rPh>
    <rPh sb="8" eb="10">
      <t>コウキョウ</t>
    </rPh>
    <rPh sb="10" eb="13">
      <t>キギョウタイ</t>
    </rPh>
    <phoneticPr fontId="2"/>
  </si>
  <si>
    <t>（注）特殊用途：消防車、けん引車、霊きゅう車、散水車、放送自動車、キャンピング車等</t>
    <rPh sb="1" eb="2">
      <t>チュウ</t>
    </rPh>
    <rPh sb="3" eb="5">
      <t>トクシュ</t>
    </rPh>
    <rPh sb="5" eb="7">
      <t>ヨウト</t>
    </rPh>
    <rPh sb="8" eb="11">
      <t>ショウボウシャ</t>
    </rPh>
    <rPh sb="14" eb="15">
      <t>イン</t>
    </rPh>
    <rPh sb="15" eb="16">
      <t>シャ</t>
    </rPh>
    <rPh sb="17" eb="18">
      <t>レイ</t>
    </rPh>
    <rPh sb="21" eb="22">
      <t>シャ</t>
    </rPh>
    <rPh sb="23" eb="25">
      <t>サンスイ</t>
    </rPh>
    <rPh sb="25" eb="26">
      <t>シャ</t>
    </rPh>
    <rPh sb="27" eb="29">
      <t>ホウソウ</t>
    </rPh>
    <rPh sb="29" eb="32">
      <t>ジドウシャ</t>
    </rPh>
    <rPh sb="39" eb="40">
      <t>クルマ</t>
    </rPh>
    <rPh sb="40" eb="41">
      <t>トウ</t>
    </rPh>
    <phoneticPr fontId="2"/>
  </si>
  <si>
    <t>三輪</t>
    <rPh sb="0" eb="2">
      <t>サンリン</t>
    </rPh>
    <phoneticPr fontId="2"/>
  </si>
  <si>
    <t>四輪
乗用</t>
    <rPh sb="0" eb="2">
      <t>ヨンリン</t>
    </rPh>
    <rPh sb="3" eb="5">
      <t>ジョウヨウ</t>
    </rPh>
    <phoneticPr fontId="2"/>
  </si>
  <si>
    <t>7.</t>
    <phoneticPr fontId="2"/>
  </si>
  <si>
    <t>91cc
以上</t>
    <rPh sb="5" eb="7">
      <t>イジョウ</t>
    </rPh>
    <phoneticPr fontId="2"/>
  </si>
  <si>
    <t>二輪
小型
自動車</t>
    <rPh sb="0" eb="2">
      <t>ニリン</t>
    </rPh>
    <rPh sb="3" eb="5">
      <t>コガタ</t>
    </rPh>
    <rPh sb="6" eb="9">
      <t>ジドウシャ</t>
    </rPh>
    <phoneticPr fontId="2"/>
  </si>
  <si>
    <t>２．経営組織及び出漁日数別経営体数</t>
    <rPh sb="2" eb="4">
      <t>ケイエイ</t>
    </rPh>
    <rPh sb="4" eb="6">
      <t>ソシキ</t>
    </rPh>
    <rPh sb="6" eb="7">
      <t>オヨ</t>
    </rPh>
    <rPh sb="8" eb="10">
      <t>シュツリョウ</t>
    </rPh>
    <rPh sb="10" eb="11">
      <t>ビ</t>
    </rPh>
    <rPh sb="11" eb="12">
      <t>スウ</t>
    </rPh>
    <rPh sb="12" eb="13">
      <t>ベツ</t>
    </rPh>
    <rPh sb="13" eb="15">
      <t>ケイエイ</t>
    </rPh>
    <rPh sb="15" eb="16">
      <t>タイ</t>
    </rPh>
    <rPh sb="16" eb="17">
      <t>スウ</t>
    </rPh>
    <phoneticPr fontId="2"/>
  </si>
  <si>
    <t>さば類</t>
    <rPh sb="2" eb="3">
      <t>ルイ</t>
    </rPh>
    <phoneticPr fontId="2"/>
  </si>
  <si>
    <t>ぶり類</t>
    <rPh sb="2" eb="3">
      <t>ルイ</t>
    </rPh>
    <phoneticPr fontId="2"/>
  </si>
  <si>
    <t>（注）平成２年以降は、販売農家のみの内訳である。</t>
    <rPh sb="1" eb="2">
      <t>チュウ</t>
    </rPh>
    <rPh sb="3" eb="5">
      <t>ヘイセイ</t>
    </rPh>
    <rPh sb="6" eb="7">
      <t>ネン</t>
    </rPh>
    <rPh sb="7" eb="9">
      <t>イコウ</t>
    </rPh>
    <rPh sb="11" eb="13">
      <t>ハンバイ</t>
    </rPh>
    <rPh sb="13" eb="15">
      <t>ノウカ</t>
    </rPh>
    <rPh sb="18" eb="20">
      <t>ウチワケ</t>
    </rPh>
    <phoneticPr fontId="2"/>
  </si>
  <si>
    <t>上記以外の魚類</t>
    <rPh sb="0" eb="2">
      <t>ジョウキ</t>
    </rPh>
    <rPh sb="2" eb="4">
      <t>イガイ</t>
    </rPh>
    <rPh sb="5" eb="7">
      <t>ギョルイ</t>
    </rPh>
    <phoneticPr fontId="2"/>
  </si>
  <si>
    <t>昭和５５年</t>
    <rPh sb="0" eb="2">
      <t>ショウワ</t>
    </rPh>
    <rPh sb="4" eb="5">
      <t>ネン</t>
    </rPh>
    <phoneticPr fontId="2"/>
  </si>
  <si>
    <t>７．農作物の作付面積、収穫量の推移</t>
    <rPh sb="2" eb="4">
      <t>ノウサク</t>
    </rPh>
    <rPh sb="4" eb="5">
      <t>ブツ</t>
    </rPh>
    <rPh sb="6" eb="8">
      <t>サクツケ</t>
    </rPh>
    <rPh sb="8" eb="10">
      <t>メンセキ</t>
    </rPh>
    <rPh sb="11" eb="13">
      <t>シュウカク</t>
    </rPh>
    <rPh sb="13" eb="14">
      <t>リョウ</t>
    </rPh>
    <rPh sb="15" eb="17">
      <t>スイイ</t>
    </rPh>
    <phoneticPr fontId="2"/>
  </si>
  <si>
    <t>電　　　力　　　需　　　要　　　口　　　数</t>
    <rPh sb="0" eb="1">
      <t>デン</t>
    </rPh>
    <rPh sb="4" eb="5">
      <t>チカラ</t>
    </rPh>
    <rPh sb="8" eb="9">
      <t>ジュ</t>
    </rPh>
    <rPh sb="12" eb="13">
      <t>ヨウ</t>
    </rPh>
    <rPh sb="16" eb="17">
      <t>クチ</t>
    </rPh>
    <rPh sb="20" eb="21">
      <t>スウ</t>
    </rPh>
    <phoneticPr fontId="2"/>
  </si>
  <si>
    <t>田</t>
    <rPh sb="0" eb="1">
      <t>タ</t>
    </rPh>
    <phoneticPr fontId="2"/>
  </si>
  <si>
    <t>商　　店　　数</t>
    <rPh sb="0" eb="1">
      <t>ショウ</t>
    </rPh>
    <rPh sb="3" eb="4">
      <t>ミセ</t>
    </rPh>
    <rPh sb="6" eb="7">
      <t>スウ</t>
    </rPh>
    <phoneticPr fontId="2"/>
  </si>
  <si>
    <t>件</t>
    <rPh sb="0" eb="1">
      <t>ケン</t>
    </rPh>
    <phoneticPr fontId="2"/>
  </si>
  <si>
    <t>５７年</t>
    <rPh sb="2" eb="3">
      <t>ネン</t>
    </rPh>
    <phoneticPr fontId="2"/>
  </si>
  <si>
    <t>６０年</t>
    <rPh sb="2" eb="3">
      <t>ネン</t>
    </rPh>
    <phoneticPr fontId="2"/>
  </si>
  <si>
    <t>６３年</t>
    <rPh sb="2" eb="3">
      <t>ネン</t>
    </rPh>
    <phoneticPr fontId="2"/>
  </si>
  <si>
    <t>はん用機械器具製造業</t>
    <rPh sb="2" eb="3">
      <t>ヨウ</t>
    </rPh>
    <rPh sb="3" eb="5">
      <t>キカイ</t>
    </rPh>
    <rPh sb="5" eb="7">
      <t>キグ</t>
    </rPh>
    <rPh sb="7" eb="10">
      <t>セイゾウギョウ</t>
    </rPh>
    <phoneticPr fontId="2"/>
  </si>
  <si>
    <t>さわら類</t>
    <rPh sb="3" eb="4">
      <t>ルイ</t>
    </rPh>
    <phoneticPr fontId="2"/>
  </si>
  <si>
    <t>ぼら類</t>
    <rPh sb="2" eb="3">
      <t>ルイ</t>
    </rPh>
    <phoneticPr fontId="2"/>
  </si>
  <si>
    <t>がざみ類</t>
    <rPh sb="3" eb="4">
      <t>ルイ</t>
    </rPh>
    <phoneticPr fontId="2"/>
  </si>
  <si>
    <t>その他のかに類</t>
    <rPh sb="2" eb="3">
      <t>タ</t>
    </rPh>
    <rPh sb="6" eb="7">
      <t>ルイ</t>
    </rPh>
    <phoneticPr fontId="2"/>
  </si>
  <si>
    <t>１．入港船舶及び取扱貨物</t>
    <rPh sb="2" eb="4">
      <t>ニュウコウ</t>
    </rPh>
    <rPh sb="4" eb="6">
      <t>センパク</t>
    </rPh>
    <rPh sb="6" eb="7">
      <t>オヨ</t>
    </rPh>
    <rPh sb="8" eb="10">
      <t>トリアツカイ</t>
    </rPh>
    <rPh sb="10" eb="12">
      <t>カモツ</t>
    </rPh>
    <phoneticPr fontId="2"/>
  </si>
  <si>
    <t>53.</t>
  </si>
  <si>
    <t>54.</t>
  </si>
  <si>
    <t>菜類</t>
    <rPh sb="0" eb="1">
      <t>ナ</t>
    </rPh>
    <rPh sb="1" eb="2">
      <t>ルイ</t>
    </rPh>
    <phoneticPr fontId="2"/>
  </si>
  <si>
    <t>たちうお</t>
    <phoneticPr fontId="2"/>
  </si>
  <si>
    <t>はも</t>
    <phoneticPr fontId="2"/>
  </si>
  <si>
    <t>いぼだい</t>
    <phoneticPr fontId="2"/>
  </si>
  <si>
    <t>うしのした</t>
    <phoneticPr fontId="2"/>
  </si>
  <si>
    <t>ひらめ</t>
    <phoneticPr fontId="2"/>
  </si>
  <si>
    <t>まあじ</t>
    <phoneticPr fontId="2"/>
  </si>
  <si>
    <t>しらす</t>
    <phoneticPr fontId="2"/>
  </si>
  <si>
    <t>かたくちいわし</t>
    <phoneticPr fontId="2"/>
  </si>
  <si>
    <t>まいわし</t>
    <phoneticPr fontId="2"/>
  </si>
  <si>
    <t>このしろ</t>
    <phoneticPr fontId="2"/>
  </si>
  <si>
    <t>－</t>
    <phoneticPr fontId="2"/>
  </si>
  <si>
    <t>20ｔ</t>
    <phoneticPr fontId="2"/>
  </si>
  <si>
    <t>10ｔ</t>
    <phoneticPr fontId="2"/>
  </si>
  <si>
    <t>5ｔ</t>
    <phoneticPr fontId="2"/>
  </si>
  <si>
    <t>3ｔ</t>
    <phoneticPr fontId="2"/>
  </si>
  <si>
    <t>10～</t>
    <phoneticPr fontId="2"/>
  </si>
  <si>
    <t>5～</t>
    <phoneticPr fontId="2"/>
  </si>
  <si>
    <t>3～</t>
    <phoneticPr fontId="2"/>
  </si>
  <si>
    <t>1～</t>
    <phoneticPr fontId="2"/>
  </si>
  <si>
    <t>1ｔ</t>
    <phoneticPr fontId="2"/>
  </si>
  <si>
    <t xml:space="preserve">     ：ha</t>
    <phoneticPr fontId="2"/>
  </si>
  <si>
    <t>である。</t>
    <phoneticPr fontId="2"/>
  </si>
  <si>
    <t>2.</t>
    <phoneticPr fontId="2"/>
  </si>
  <si>
    <t>P</t>
    <phoneticPr fontId="2"/>
  </si>
  <si>
    <t>O</t>
    <phoneticPr fontId="2"/>
  </si>
  <si>
    <t>N</t>
    <phoneticPr fontId="2"/>
  </si>
  <si>
    <t>M</t>
    <phoneticPr fontId="2"/>
  </si>
  <si>
    <t>L</t>
    <phoneticPr fontId="2"/>
  </si>
  <si>
    <t>K</t>
    <phoneticPr fontId="2"/>
  </si>
  <si>
    <t>J</t>
    <phoneticPr fontId="2"/>
  </si>
  <si>
    <t>I</t>
    <phoneticPr fontId="2"/>
  </si>
  <si>
    <t>H</t>
    <phoneticPr fontId="2"/>
  </si>
  <si>
    <t>G</t>
    <phoneticPr fontId="2"/>
  </si>
  <si>
    <t>A</t>
    <phoneticPr fontId="2"/>
  </si>
  <si>
    <t>なぎさ町</t>
    <rPh sb="3" eb="4">
      <t>マチ</t>
    </rPh>
    <phoneticPr fontId="2"/>
  </si>
  <si>
    <t>２．経営組織別事業所数の推移（民営）</t>
    <rPh sb="2" eb="4">
      <t>ケイエイ</t>
    </rPh>
    <rPh sb="4" eb="6">
      <t>ソシキ</t>
    </rPh>
    <rPh sb="6" eb="7">
      <t>ベツ</t>
    </rPh>
    <rPh sb="7" eb="10">
      <t>ジギョウショ</t>
    </rPh>
    <rPh sb="10" eb="11">
      <t>スウ</t>
    </rPh>
    <rPh sb="12" eb="14">
      <t>スイイ</t>
    </rPh>
    <rPh sb="15" eb="17">
      <t>ミンエイ</t>
    </rPh>
    <phoneticPr fontId="2"/>
  </si>
  <si>
    <t>産業分類</t>
    <rPh sb="0" eb="2">
      <t>サンギョウ</t>
    </rPh>
    <rPh sb="2" eb="4">
      <t>ブンルイ</t>
    </rPh>
    <phoneticPr fontId="2"/>
  </si>
  <si>
    <t>建設業</t>
    <rPh sb="0" eb="3">
      <t>ケンセツギョウ</t>
    </rPh>
    <phoneticPr fontId="2"/>
  </si>
  <si>
    <t>製造業</t>
    <rPh sb="0" eb="3">
      <t>セイゾウギョウ</t>
    </rPh>
    <phoneticPr fontId="2"/>
  </si>
  <si>
    <t>従業者数</t>
    <rPh sb="0" eb="2">
      <t>ジュウギョウ</t>
    </rPh>
    <rPh sb="2" eb="3">
      <t>シャ</t>
    </rPh>
    <rPh sb="3" eb="4">
      <t>スウ</t>
    </rPh>
    <phoneticPr fontId="2"/>
  </si>
  <si>
    <t>農業</t>
    <rPh sb="0" eb="1">
      <t>ノウ</t>
    </rPh>
    <rPh sb="1" eb="2">
      <t>ギョウ</t>
    </rPh>
    <phoneticPr fontId="2"/>
  </si>
  <si>
    <t>3人</t>
    <rPh sb="1" eb="2">
      <t>ニン</t>
    </rPh>
    <phoneticPr fontId="2"/>
  </si>
  <si>
    <t>29人</t>
    <rPh sb="2" eb="3">
      <t>ニン</t>
    </rPh>
    <phoneticPr fontId="2"/>
  </si>
  <si>
    <t>49人</t>
    <rPh sb="2" eb="3">
      <t>ニン</t>
    </rPh>
    <phoneticPr fontId="2"/>
  </si>
  <si>
    <t>199人</t>
    <rPh sb="3" eb="4">
      <t>ニン</t>
    </rPh>
    <phoneticPr fontId="2"/>
  </si>
  <si>
    <t>499人</t>
    <rPh sb="3" eb="4">
      <t>ニン</t>
    </rPh>
    <phoneticPr fontId="2"/>
  </si>
  <si>
    <t>500人</t>
    <rPh sb="3" eb="4">
      <t>ニン</t>
    </rPh>
    <phoneticPr fontId="2"/>
  </si>
  <si>
    <t>法　　　人</t>
    <rPh sb="0" eb="1">
      <t>ホウ</t>
    </rPh>
    <rPh sb="4" eb="5">
      <t>ヒト</t>
    </rPh>
    <phoneticPr fontId="2"/>
  </si>
  <si>
    <t>電気・ガス・
熱供給・水道業</t>
    <rPh sb="0" eb="2">
      <t>デンキ</t>
    </rPh>
    <rPh sb="7" eb="8">
      <t>ネツ</t>
    </rPh>
    <rPh sb="8" eb="10">
      <t>キョウキュウ</t>
    </rPh>
    <rPh sb="11" eb="14">
      <t>スイドウギョウ</t>
    </rPh>
    <phoneticPr fontId="2"/>
  </si>
  <si>
    <t>化学工業</t>
    <rPh sb="0" eb="2">
      <t>カガク</t>
    </rPh>
    <rPh sb="2" eb="4">
      <t>コウギョウ</t>
    </rPh>
    <phoneticPr fontId="2"/>
  </si>
  <si>
    <t>石油製品・石炭製品製造業</t>
    <rPh sb="0" eb="2">
      <t>セキユ</t>
    </rPh>
    <rPh sb="2" eb="4">
      <t>セイヒン</t>
    </rPh>
    <rPh sb="5" eb="7">
      <t>セキタン</t>
    </rPh>
    <rPh sb="7" eb="9">
      <t>セイヒン</t>
    </rPh>
    <rPh sb="9" eb="12">
      <t>セイゾウギョウ</t>
    </rPh>
    <phoneticPr fontId="2"/>
  </si>
  <si>
    <t>プラスッチク製品製造業</t>
    <rPh sb="6" eb="8">
      <t>セイヒン</t>
    </rPh>
    <rPh sb="8" eb="11">
      <t>セイゾウギョウ</t>
    </rPh>
    <phoneticPr fontId="2"/>
  </si>
  <si>
    <t>ゴム製品製造業</t>
    <rPh sb="2" eb="4">
      <t>セイヒン</t>
    </rPh>
    <rPh sb="4" eb="7">
      <t>セイゾウギョウ</t>
    </rPh>
    <phoneticPr fontId="2"/>
  </si>
  <si>
    <t>総　額</t>
    <rPh sb="0" eb="1">
      <t>フサ</t>
    </rPh>
    <rPh sb="2" eb="3">
      <t>ガク</t>
    </rPh>
    <phoneticPr fontId="2"/>
  </si>
  <si>
    <t>平</t>
    <rPh sb="0" eb="1">
      <t>ヘイ</t>
    </rPh>
    <phoneticPr fontId="2"/>
  </si>
  <si>
    <t>飲食料品卸売業</t>
    <rPh sb="0" eb="2">
      <t>インショク</t>
    </rPh>
    <rPh sb="2" eb="3">
      <t>リョウ</t>
    </rPh>
    <rPh sb="3" eb="4">
      <t>ヒン</t>
    </rPh>
    <rPh sb="4" eb="6">
      <t>オロシウリ</t>
    </rPh>
    <rPh sb="6" eb="7">
      <t>ギョウ</t>
    </rPh>
    <phoneticPr fontId="2"/>
  </si>
  <si>
    <t>面積</t>
    <rPh sb="0" eb="2">
      <t>メンセキ</t>
    </rPh>
    <phoneticPr fontId="2"/>
  </si>
  <si>
    <t>人</t>
    <rPh sb="0" eb="1">
      <t>ヒト</t>
    </rPh>
    <phoneticPr fontId="2"/>
  </si>
  <si>
    <t>総　数</t>
    <rPh sb="0" eb="1">
      <t>フサ</t>
    </rPh>
    <rPh sb="2" eb="3">
      <t>カズ</t>
    </rPh>
    <phoneticPr fontId="2"/>
  </si>
  <si>
    <t>２．外航船入港実績及び外貿貨物</t>
    <rPh sb="2" eb="4">
      <t>ガイコウ</t>
    </rPh>
    <rPh sb="4" eb="5">
      <t>フネ</t>
    </rPh>
    <rPh sb="5" eb="7">
      <t>ニュウコウ</t>
    </rPh>
    <rPh sb="7" eb="9">
      <t>ジッセキ</t>
    </rPh>
    <rPh sb="9" eb="10">
      <t>オヨ</t>
    </rPh>
    <rPh sb="11" eb="12">
      <t>ソト</t>
    </rPh>
    <rPh sb="12" eb="13">
      <t>ボウ</t>
    </rPh>
    <rPh sb="13" eb="15">
      <t>カモツ</t>
    </rPh>
    <phoneticPr fontId="2"/>
  </si>
  <si>
    <t>３．泉大津～新門司間フェリー利用状況</t>
    <rPh sb="2" eb="5">
      <t>イズミオオツ</t>
    </rPh>
    <rPh sb="6" eb="7">
      <t>シン</t>
    </rPh>
    <rPh sb="7" eb="9">
      <t>モジ</t>
    </rPh>
    <rPh sb="9" eb="10">
      <t>カン</t>
    </rPh>
    <rPh sb="14" eb="16">
      <t>リヨウ</t>
    </rPh>
    <rPh sb="16" eb="18">
      <t>ジョウキョウ</t>
    </rPh>
    <phoneticPr fontId="2"/>
  </si>
  <si>
    <t>４．鉄道乗客数</t>
    <rPh sb="2" eb="4">
      <t>テツドウ</t>
    </rPh>
    <rPh sb="4" eb="7">
      <t>ジョウキャクスウ</t>
    </rPh>
    <phoneticPr fontId="2"/>
  </si>
  <si>
    <t>資料：南海電気鉄道㈱</t>
    <rPh sb="0" eb="2">
      <t>シリョウ</t>
    </rPh>
    <rPh sb="3" eb="5">
      <t>ナンカイ</t>
    </rPh>
    <rPh sb="5" eb="7">
      <t>デンキ</t>
    </rPh>
    <rPh sb="7" eb="9">
      <t>テツドウ</t>
    </rPh>
    <phoneticPr fontId="2"/>
  </si>
  <si>
    <t>５．自動車保有台数</t>
    <rPh sb="2" eb="5">
      <t>ジドウシャ</t>
    </rPh>
    <rPh sb="5" eb="7">
      <t>ホユウ</t>
    </rPh>
    <rPh sb="7" eb="9">
      <t>ダイスウ</t>
    </rPh>
    <phoneticPr fontId="2"/>
  </si>
  <si>
    <t>につき</t>
    <phoneticPr fontId="2"/>
  </si>
  <si>
    <t>当たり</t>
    <rPh sb="0" eb="1">
      <t>ア</t>
    </rPh>
    <phoneticPr fontId="2"/>
  </si>
  <si>
    <t>１世帯</t>
    <rPh sb="1" eb="3">
      <t>セタイ</t>
    </rPh>
    <phoneticPr fontId="2"/>
  </si>
  <si>
    <t>人口密度</t>
    <rPh sb="0" eb="2">
      <t>ジンコウ</t>
    </rPh>
    <rPh sb="2" eb="4">
      <t>ミツド</t>
    </rPh>
    <phoneticPr fontId="2"/>
  </si>
  <si>
    <t>人　　　　　口</t>
    <rPh sb="0" eb="1">
      <t>ヒト</t>
    </rPh>
    <rPh sb="6" eb="7">
      <t>クチ</t>
    </rPh>
    <phoneticPr fontId="2"/>
  </si>
  <si>
    <t>世帯数</t>
    <rPh sb="0" eb="2">
      <t>セタイ</t>
    </rPh>
    <rPh sb="2" eb="3">
      <t>スウ</t>
    </rPh>
    <phoneticPr fontId="2"/>
  </si>
  <si>
    <t>年　　　　　　　次</t>
    <rPh sb="0" eb="1">
      <t>トシ</t>
    </rPh>
    <rPh sb="8" eb="9">
      <t>ツギ</t>
    </rPh>
    <phoneticPr fontId="2"/>
  </si>
  <si>
    <t>１．年次別人口・世帯数　つづき</t>
    <rPh sb="2" eb="4">
      <t>ネンジ</t>
    </rPh>
    <rPh sb="4" eb="5">
      <t>ベツ</t>
    </rPh>
    <rPh sb="5" eb="7">
      <t>ジンコウ</t>
    </rPh>
    <rPh sb="8" eb="11">
      <t>セタイスウ</t>
    </rPh>
    <phoneticPr fontId="2"/>
  </si>
  <si>
    <t>62.</t>
  </si>
  <si>
    <t>61.</t>
  </si>
  <si>
    <t>60.</t>
  </si>
  <si>
    <t>第１４回国勢調査</t>
    <rPh sb="0" eb="1">
      <t>ダイ</t>
    </rPh>
    <rPh sb="3" eb="4">
      <t>カイ</t>
    </rPh>
    <rPh sb="4" eb="6">
      <t>コクセイ</t>
    </rPh>
    <rPh sb="6" eb="8">
      <t>チョウサ</t>
    </rPh>
    <phoneticPr fontId="2"/>
  </si>
  <si>
    <t>59.</t>
  </si>
  <si>
    <t>58.</t>
  </si>
  <si>
    <t>57.</t>
  </si>
  <si>
    <t>24.</t>
    <phoneticPr fontId="2"/>
  </si>
  <si>
    <t>あわび類</t>
    <rPh sb="3" eb="4">
      <t>ルイ</t>
    </rPh>
    <phoneticPr fontId="2"/>
  </si>
  <si>
    <t>56.</t>
  </si>
  <si>
    <t>第１３回国勢調査</t>
    <rPh sb="0" eb="1">
      <t>ダイ</t>
    </rPh>
    <rPh sb="3" eb="4">
      <t>カイ</t>
    </rPh>
    <rPh sb="4" eb="6">
      <t>コクセイ</t>
    </rPh>
    <rPh sb="6" eb="8">
      <t>チョウサ</t>
    </rPh>
    <phoneticPr fontId="2"/>
  </si>
  <si>
    <t>52.</t>
  </si>
  <si>
    <t>51.</t>
  </si>
  <si>
    <t>第１２回国勢調査</t>
    <rPh sb="0" eb="1">
      <t>ダイ</t>
    </rPh>
    <rPh sb="3" eb="4">
      <t>カイ</t>
    </rPh>
    <rPh sb="4" eb="6">
      <t>コクセイ</t>
    </rPh>
    <rPh sb="6" eb="8">
      <t>チョウサ</t>
    </rPh>
    <phoneticPr fontId="2"/>
  </si>
  <si>
    <t>50.</t>
    <phoneticPr fontId="2"/>
  </si>
  <si>
    <t>第１１回国勢調査</t>
    <rPh sb="0" eb="1">
      <t>ダイ</t>
    </rPh>
    <rPh sb="3" eb="4">
      <t>カイ</t>
    </rPh>
    <rPh sb="4" eb="6">
      <t>コクセイ</t>
    </rPh>
    <rPh sb="6" eb="8">
      <t>チョウサ</t>
    </rPh>
    <phoneticPr fontId="2"/>
  </si>
  <si>
    <t>45.</t>
    <phoneticPr fontId="2"/>
  </si>
  <si>
    <t>第１０回国勢調査</t>
    <rPh sb="0" eb="1">
      <t>ダイ</t>
    </rPh>
    <rPh sb="3" eb="4">
      <t>カイ</t>
    </rPh>
    <rPh sb="4" eb="6">
      <t>コクセイ</t>
    </rPh>
    <rPh sb="6" eb="8">
      <t>チョウサ</t>
    </rPh>
    <phoneticPr fontId="2"/>
  </si>
  <si>
    <t>（注）その他：年賀郵便  取扱数が「0」とは、年間取扱数が５００未満を示す</t>
    <rPh sb="1" eb="2">
      <t>チュウ</t>
    </rPh>
    <rPh sb="5" eb="6">
      <t>タ</t>
    </rPh>
    <rPh sb="7" eb="9">
      <t>ネンガ</t>
    </rPh>
    <rPh sb="9" eb="11">
      <t>ユウビン</t>
    </rPh>
    <rPh sb="13" eb="15">
      <t>トリアツカイ</t>
    </rPh>
    <rPh sb="15" eb="16">
      <t>スウ</t>
    </rPh>
    <rPh sb="23" eb="25">
      <t>ネンカン</t>
    </rPh>
    <rPh sb="25" eb="27">
      <t>トリアツカイ</t>
    </rPh>
    <rPh sb="27" eb="28">
      <t>スウ</t>
    </rPh>
    <rPh sb="32" eb="34">
      <t>ミマン</t>
    </rPh>
    <rPh sb="35" eb="36">
      <t>シメ</t>
    </rPh>
    <phoneticPr fontId="2"/>
  </si>
  <si>
    <t>医療業</t>
    <rPh sb="0" eb="2">
      <t>イリョウ</t>
    </rPh>
    <rPh sb="2" eb="3">
      <t>ギョウ</t>
    </rPh>
    <phoneticPr fontId="2"/>
  </si>
  <si>
    <t>合　　計</t>
    <rPh sb="0" eb="1">
      <t>ゴウ</t>
    </rPh>
    <rPh sb="3" eb="4">
      <t>ケイ</t>
    </rPh>
    <phoneticPr fontId="2"/>
  </si>
  <si>
    <t>泉大津駅</t>
    <rPh sb="0" eb="3">
      <t>イズミオオツ</t>
    </rPh>
    <rPh sb="3" eb="4">
      <t>エキ</t>
    </rPh>
    <phoneticPr fontId="2"/>
  </si>
  <si>
    <t>松ノ浜駅</t>
    <rPh sb="0" eb="1">
      <t>マツ</t>
    </rPh>
    <rPh sb="2" eb="4">
      <t>ハマエキ</t>
    </rPh>
    <phoneticPr fontId="2"/>
  </si>
  <si>
    <t>１４年</t>
    <rPh sb="2" eb="3">
      <t>ネン</t>
    </rPh>
    <phoneticPr fontId="2"/>
  </si>
  <si>
    <t>資料：農林業センサス及び農業センサス</t>
    <rPh sb="0" eb="2">
      <t>シリョウ</t>
    </rPh>
    <rPh sb="3" eb="6">
      <t>ノウリンギョウ</t>
    </rPh>
    <rPh sb="10" eb="11">
      <t>オヨ</t>
    </rPh>
    <rPh sb="12" eb="14">
      <t>ノウギョウ</t>
    </rPh>
    <phoneticPr fontId="2"/>
  </si>
  <si>
    <t>（注）平成１２年より年齢集計区分を変更している。</t>
    <rPh sb="1" eb="2">
      <t>チュウ</t>
    </rPh>
    <rPh sb="3" eb="5">
      <t>ヘイセイ</t>
    </rPh>
    <rPh sb="7" eb="8">
      <t>ネン</t>
    </rPh>
    <rPh sb="10" eb="12">
      <t>ネンレイ</t>
    </rPh>
    <rPh sb="12" eb="14">
      <t>シュウケイ</t>
    </rPh>
    <rPh sb="14" eb="16">
      <t>クブン</t>
    </rPh>
    <rPh sb="17" eb="19">
      <t>ヘンコウ</t>
    </rPh>
    <phoneticPr fontId="2"/>
  </si>
  <si>
    <t>堺泉北港</t>
    <rPh sb="0" eb="1">
      <t>サカイ</t>
    </rPh>
    <rPh sb="1" eb="3">
      <t>センボク</t>
    </rPh>
    <rPh sb="3" eb="4">
      <t>コウ</t>
    </rPh>
    <phoneticPr fontId="2"/>
  </si>
  <si>
    <t>総トン数</t>
    <rPh sb="0" eb="1">
      <t>ソウ</t>
    </rPh>
    <rPh sb="3" eb="4">
      <t>スウ</t>
    </rPh>
    <phoneticPr fontId="2"/>
  </si>
  <si>
    <t>輸移出入貨物</t>
    <rPh sb="0" eb="1">
      <t>ユ</t>
    </rPh>
    <rPh sb="1" eb="3">
      <t>イシュツ</t>
    </rPh>
    <rPh sb="3" eb="4">
      <t>ニュウ</t>
    </rPh>
    <rPh sb="4" eb="6">
      <t>カモツ</t>
    </rPh>
    <phoneticPr fontId="2"/>
  </si>
  <si>
    <t>トラック・乗用車等</t>
    <rPh sb="5" eb="8">
      <t>ジョウヨウシャ</t>
    </rPh>
    <rPh sb="8" eb="9">
      <t>トウ</t>
    </rPh>
    <phoneticPr fontId="2"/>
  </si>
  <si>
    <t>総　　数</t>
    <rPh sb="0" eb="1">
      <t>フサ</t>
    </rPh>
    <rPh sb="3" eb="4">
      <t>カズ</t>
    </rPh>
    <phoneticPr fontId="2"/>
  </si>
  <si>
    <t>上欄　（　　）は件数　下欄は面積　（単位：㎡）　　</t>
    <rPh sb="0" eb="1">
      <t>ジョウ</t>
    </rPh>
    <rPh sb="1" eb="2">
      <t>ラン</t>
    </rPh>
    <rPh sb="8" eb="10">
      <t>ケンスウ</t>
    </rPh>
    <rPh sb="11" eb="12">
      <t>シタ</t>
    </rPh>
    <rPh sb="12" eb="13">
      <t>ラン</t>
    </rPh>
    <rPh sb="14" eb="16">
      <t>メンセキ</t>
    </rPh>
    <phoneticPr fontId="2"/>
  </si>
  <si>
    <t>６．農地法による届出に係る農地転用状況</t>
    <rPh sb="2" eb="5">
      <t>ノウチホウ</t>
    </rPh>
    <rPh sb="8" eb="10">
      <t>トドケデ</t>
    </rPh>
    <rPh sb="11" eb="12">
      <t>カカ</t>
    </rPh>
    <rPh sb="13" eb="15">
      <t>ノウチ</t>
    </rPh>
    <rPh sb="15" eb="17">
      <t>テンヨウ</t>
    </rPh>
    <rPh sb="17" eb="19">
      <t>ジョウキョウ</t>
    </rPh>
    <phoneticPr fontId="2"/>
  </si>
  <si>
    <t>年   次</t>
    <rPh sb="0" eb="1">
      <t>トシ</t>
    </rPh>
    <rPh sb="4" eb="5">
      <t>ツギ</t>
    </rPh>
    <phoneticPr fontId="2"/>
  </si>
  <si>
    <t>５．用途別・田畑別総農地転用面積</t>
    <rPh sb="2" eb="4">
      <t>ヨウト</t>
    </rPh>
    <rPh sb="4" eb="5">
      <t>ベツ</t>
    </rPh>
    <rPh sb="6" eb="8">
      <t>タハタ</t>
    </rPh>
    <rPh sb="8" eb="9">
      <t>ベツ</t>
    </rPh>
    <rPh sb="9" eb="10">
      <t>ソウ</t>
    </rPh>
    <rPh sb="10" eb="12">
      <t>ノウチ</t>
    </rPh>
    <rPh sb="12" eb="14">
      <t>テンヨウ</t>
    </rPh>
    <rPh sb="14" eb="16">
      <t>メンセキ</t>
    </rPh>
    <phoneticPr fontId="2"/>
  </si>
  <si>
    <t>雑種地その他</t>
    <rPh sb="0" eb="2">
      <t>ザッシュ</t>
    </rPh>
    <rPh sb="2" eb="3">
      <t>チ</t>
    </rPh>
    <rPh sb="5" eb="6">
      <t>タ</t>
    </rPh>
    <phoneticPr fontId="2"/>
  </si>
  <si>
    <t>鉄軌道</t>
    <rPh sb="0" eb="1">
      <t>テツ</t>
    </rPh>
    <rPh sb="1" eb="3">
      <t>キドウ</t>
    </rPh>
    <phoneticPr fontId="2"/>
  </si>
  <si>
    <t>宅地</t>
    <rPh sb="0" eb="2">
      <t>タクチ</t>
    </rPh>
    <phoneticPr fontId="2"/>
  </si>
  <si>
    <t>一般畑</t>
    <rPh sb="0" eb="2">
      <t>イッパン</t>
    </rPh>
    <rPh sb="2" eb="3">
      <t>ハタ</t>
    </rPh>
    <phoneticPr fontId="2"/>
  </si>
  <si>
    <t>一般田</t>
    <rPh sb="0" eb="2">
      <t>イッパン</t>
    </rPh>
    <rPh sb="2" eb="3">
      <t>デン</t>
    </rPh>
    <phoneticPr fontId="2"/>
  </si>
  <si>
    <t>各年１月１日現在</t>
    <rPh sb="0" eb="2">
      <t>カクネン</t>
    </rPh>
    <rPh sb="3" eb="4">
      <t>ツキ</t>
    </rPh>
    <rPh sb="5" eb="6">
      <t>ヒ</t>
    </rPh>
    <rPh sb="6" eb="8">
      <t>ゲンザイ</t>
    </rPh>
    <phoneticPr fontId="2"/>
  </si>
  <si>
    <t>４．土地の地目別面積</t>
    <rPh sb="2" eb="4">
      <t>トチ</t>
    </rPh>
    <rPh sb="5" eb="7">
      <t>チモク</t>
    </rPh>
    <rPh sb="7" eb="8">
      <t>ベツ</t>
    </rPh>
    <rPh sb="8" eb="10">
      <t>メンセキ</t>
    </rPh>
    <phoneticPr fontId="2"/>
  </si>
  <si>
    <t>０．４ｍ</t>
    <phoneticPr fontId="2"/>
  </si>
  <si>
    <t>１８．３ｍ</t>
    <phoneticPr fontId="2"/>
  </si>
  <si>
    <t>最　　低</t>
    <rPh sb="0" eb="1">
      <t>サイ</t>
    </rPh>
    <rPh sb="3" eb="4">
      <t>テイ</t>
    </rPh>
    <phoneticPr fontId="2"/>
  </si>
  <si>
    <t>最　　高</t>
    <rPh sb="0" eb="1">
      <t>サイ</t>
    </rPh>
    <rPh sb="3" eb="4">
      <t>タカ</t>
    </rPh>
    <phoneticPr fontId="2"/>
  </si>
  <si>
    <t>南　　北</t>
    <rPh sb="0" eb="1">
      <t>ミナミ</t>
    </rPh>
    <rPh sb="3" eb="4">
      <t>キタ</t>
    </rPh>
    <phoneticPr fontId="2"/>
  </si>
  <si>
    <t>東　　西</t>
    <rPh sb="0" eb="1">
      <t>ヒガシ</t>
    </rPh>
    <rPh sb="3" eb="4">
      <t>ニシ</t>
    </rPh>
    <phoneticPr fontId="2"/>
  </si>
  <si>
    <t>海　　　抜</t>
    <rPh sb="0" eb="1">
      <t>ウミ</t>
    </rPh>
    <rPh sb="4" eb="5">
      <t>ヌ</t>
    </rPh>
    <phoneticPr fontId="2"/>
  </si>
  <si>
    <t>広　　ぼ　　う</t>
    <rPh sb="0" eb="1">
      <t>コウ</t>
    </rPh>
    <phoneticPr fontId="2"/>
  </si>
  <si>
    <t>３．市の面積</t>
    <rPh sb="2" eb="3">
      <t>シ</t>
    </rPh>
    <rPh sb="4" eb="6">
      <t>メンセキ</t>
    </rPh>
    <phoneticPr fontId="2"/>
  </si>
  <si>
    <t>　高石市と和泉市、西南は大津川を境として泉北郡忠岡町と隣接、西北は大阪湾に面している。</t>
    <rPh sb="1" eb="4">
      <t>タカイシシ</t>
    </rPh>
    <rPh sb="5" eb="8">
      <t>イズミシ</t>
    </rPh>
    <rPh sb="9" eb="11">
      <t>セイナン</t>
    </rPh>
    <rPh sb="12" eb="14">
      <t>オオツ</t>
    </rPh>
    <rPh sb="14" eb="15">
      <t>ガワ</t>
    </rPh>
    <rPh sb="16" eb="17">
      <t>サカイ</t>
    </rPh>
    <rPh sb="20" eb="22">
      <t>センボク</t>
    </rPh>
    <rPh sb="22" eb="23">
      <t>グン</t>
    </rPh>
    <rPh sb="23" eb="26">
      <t>タダオカチョウ</t>
    </rPh>
    <rPh sb="27" eb="29">
      <t>リンセツ</t>
    </rPh>
    <rPh sb="30" eb="32">
      <t>セイホク</t>
    </rPh>
    <rPh sb="33" eb="35">
      <t>オオサカ</t>
    </rPh>
    <rPh sb="35" eb="36">
      <t>ワン</t>
    </rPh>
    <rPh sb="37" eb="38">
      <t>メン</t>
    </rPh>
    <phoneticPr fontId="2"/>
  </si>
  <si>
    <t>本市は、大阪府の中央西南部に位置し、東経１３５°２４′北緯３４°３０′にあって、北及び東南は</t>
    <rPh sb="0" eb="1">
      <t>ホン</t>
    </rPh>
    <rPh sb="1" eb="2">
      <t>シ</t>
    </rPh>
    <rPh sb="4" eb="7">
      <t>オオサカフ</t>
    </rPh>
    <rPh sb="8" eb="10">
      <t>チュウオウ</t>
    </rPh>
    <rPh sb="10" eb="13">
      <t>セイナンブ</t>
    </rPh>
    <rPh sb="14" eb="16">
      <t>イチ</t>
    </rPh>
    <rPh sb="18" eb="20">
      <t>トウケイ</t>
    </rPh>
    <rPh sb="27" eb="29">
      <t>ホクイ</t>
    </rPh>
    <rPh sb="40" eb="41">
      <t>キタ</t>
    </rPh>
    <rPh sb="41" eb="42">
      <t>オヨ</t>
    </rPh>
    <rPh sb="43" eb="45">
      <t>トウナン</t>
    </rPh>
    <phoneticPr fontId="2"/>
  </si>
  <si>
    <t>２．市の位置</t>
    <rPh sb="2" eb="3">
      <t>シ</t>
    </rPh>
    <rPh sb="4" eb="6">
      <t>イチ</t>
    </rPh>
    <phoneticPr fontId="2"/>
  </si>
  <si>
    <t>乗客</t>
    <rPh sb="0" eb="2">
      <t>ジョウキャク</t>
    </rPh>
    <phoneticPr fontId="2"/>
  </si>
  <si>
    <t>飲食料品卸売業</t>
    <rPh sb="0" eb="2">
      <t>インショク</t>
    </rPh>
    <rPh sb="2" eb="3">
      <t>リョウ</t>
    </rPh>
    <rPh sb="3" eb="4">
      <t>ヒン</t>
    </rPh>
    <rPh sb="4" eb="7">
      <t>オロシウリギョウ</t>
    </rPh>
    <phoneticPr fontId="2"/>
  </si>
  <si>
    <t>織物・衣服・身の回り品小売業</t>
    <rPh sb="0" eb="2">
      <t>オリモノ</t>
    </rPh>
    <rPh sb="3" eb="5">
      <t>イフク</t>
    </rPh>
    <rPh sb="6" eb="7">
      <t>ミ</t>
    </rPh>
    <rPh sb="8" eb="9">
      <t>マワ</t>
    </rPh>
    <rPh sb="10" eb="11">
      <t>ヒン</t>
    </rPh>
    <rPh sb="11" eb="14">
      <t>コウリギョウ</t>
    </rPh>
    <phoneticPr fontId="2"/>
  </si>
  <si>
    <t>飲食料品小売業</t>
    <rPh sb="0" eb="2">
      <t>インショク</t>
    </rPh>
    <rPh sb="2" eb="3">
      <t>リョウ</t>
    </rPh>
    <rPh sb="3" eb="4">
      <t>ヒン</t>
    </rPh>
    <rPh sb="4" eb="7">
      <t>コウリギョウ</t>
    </rPh>
    <phoneticPr fontId="2"/>
  </si>
  <si>
    <t>卸　　売　　業</t>
    <rPh sb="0" eb="1">
      <t>オロシ</t>
    </rPh>
    <rPh sb="3" eb="4">
      <t>バイ</t>
    </rPh>
    <rPh sb="6" eb="7">
      <t>ギョウ</t>
    </rPh>
    <phoneticPr fontId="2"/>
  </si>
  <si>
    <t>年　　次</t>
    <rPh sb="0" eb="1">
      <t>トシ</t>
    </rPh>
    <rPh sb="3" eb="4">
      <t>ツギ</t>
    </rPh>
    <phoneticPr fontId="2"/>
  </si>
  <si>
    <t>農　　　家　　　数　　　（戸）</t>
    <rPh sb="0" eb="1">
      <t>ノウ</t>
    </rPh>
    <rPh sb="4" eb="5">
      <t>イエ</t>
    </rPh>
    <rPh sb="8" eb="9">
      <t>スウ</t>
    </rPh>
    <rPh sb="13" eb="14">
      <t>ト</t>
    </rPh>
    <phoneticPr fontId="2"/>
  </si>
  <si>
    <t>農家世帯員数（人）</t>
    <rPh sb="0" eb="2">
      <t>ノウカ</t>
    </rPh>
    <rPh sb="2" eb="4">
      <t>セタイ</t>
    </rPh>
    <rPh sb="4" eb="5">
      <t>イン</t>
    </rPh>
    <rPh sb="5" eb="6">
      <t>スウ</t>
    </rPh>
    <rPh sb="7" eb="8">
      <t>ニン</t>
    </rPh>
    <phoneticPr fontId="2"/>
  </si>
  <si>
    <t>小津島町</t>
    <rPh sb="0" eb="1">
      <t>コ</t>
    </rPh>
    <rPh sb="1" eb="2">
      <t>ツ</t>
    </rPh>
    <rPh sb="2" eb="3">
      <t>シマ</t>
    </rPh>
    <rPh sb="3" eb="4">
      <t>マチ</t>
    </rPh>
    <phoneticPr fontId="2"/>
  </si>
  <si>
    <t>㎡</t>
  </si>
  <si>
    <t>泉北６区</t>
    <phoneticPr fontId="2"/>
  </si>
  <si>
    <t>12.95</t>
    <phoneticPr fontId="2"/>
  </si>
  <si>
    <t>7.</t>
    <phoneticPr fontId="2"/>
  </si>
  <si>
    <t>夕凪町</t>
    <rPh sb="0" eb="2">
      <t>ユウナギ</t>
    </rPh>
    <rPh sb="2" eb="3">
      <t>チョウ</t>
    </rPh>
    <phoneticPr fontId="2"/>
  </si>
  <si>
    <t>泉北７区</t>
  </si>
  <si>
    <t>12.94</t>
  </si>
  <si>
    <t>20.</t>
  </si>
  <si>
    <t>12.84</t>
    <phoneticPr fontId="2"/>
  </si>
  <si>
    <t>1.</t>
    <phoneticPr fontId="2"/>
  </si>
  <si>
    <t>20.</t>
    <phoneticPr fontId="2"/>
  </si>
  <si>
    <t>12.83</t>
    <phoneticPr fontId="2"/>
  </si>
  <si>
    <t>10.</t>
    <phoneticPr fontId="2"/>
  </si>
  <si>
    <t>19.</t>
    <phoneticPr fontId="2"/>
  </si>
  <si>
    <t>12.73</t>
  </si>
  <si>
    <t>㎡</t>
    <phoneticPr fontId="2"/>
  </si>
  <si>
    <t>泉北７区</t>
    <phoneticPr fontId="2"/>
  </si>
  <si>
    <t>12.63</t>
    <phoneticPr fontId="2"/>
  </si>
  <si>
    <t>3.</t>
    <phoneticPr fontId="2"/>
  </si>
  <si>
    <t>18.</t>
  </si>
  <si>
    <t>12.53</t>
    <phoneticPr fontId="2"/>
  </si>
  <si>
    <t>4.</t>
    <phoneticPr fontId="2"/>
  </si>
  <si>
    <t>17.</t>
    <phoneticPr fontId="2"/>
  </si>
  <si>
    <t>泉北６区</t>
  </si>
  <si>
    <t>12.32</t>
    <phoneticPr fontId="2"/>
  </si>
  <si>
    <t>11.</t>
    <phoneticPr fontId="2"/>
  </si>
  <si>
    <t>13.</t>
    <phoneticPr fontId="2"/>
  </si>
  <si>
    <t>国土地理院による公表値</t>
    <rPh sb="0" eb="2">
      <t>コクド</t>
    </rPh>
    <rPh sb="2" eb="4">
      <t>チリ</t>
    </rPh>
    <rPh sb="4" eb="5">
      <t>イン</t>
    </rPh>
    <rPh sb="8" eb="10">
      <t>コウヒョウ</t>
    </rPh>
    <rPh sb="10" eb="11">
      <t>チ</t>
    </rPh>
    <phoneticPr fontId="2"/>
  </si>
  <si>
    <t>12.29</t>
    <phoneticPr fontId="2"/>
  </si>
  <si>
    <t>8.</t>
    <phoneticPr fontId="2"/>
  </si>
  <si>
    <t>12.27</t>
    <phoneticPr fontId="2"/>
  </si>
  <si>
    <t>旧港地区</t>
    <rPh sb="0" eb="1">
      <t>キュウ</t>
    </rPh>
    <rPh sb="1" eb="2">
      <t>コウ</t>
    </rPh>
    <rPh sb="2" eb="4">
      <t>チク</t>
    </rPh>
    <phoneticPr fontId="2"/>
  </si>
  <si>
    <t>12.30</t>
    <phoneticPr fontId="2"/>
  </si>
  <si>
    <t>5.</t>
    <phoneticPr fontId="2"/>
  </si>
  <si>
    <t>12.24</t>
    <phoneticPr fontId="2"/>
  </si>
  <si>
    <t>12.</t>
    <phoneticPr fontId="2"/>
  </si>
  <si>
    <t>12.16</t>
    <phoneticPr fontId="2"/>
  </si>
  <si>
    <t>0.240</t>
    <phoneticPr fontId="2"/>
  </si>
  <si>
    <t>.11.97</t>
    <phoneticPr fontId="2"/>
  </si>
  <si>
    <t>新港町・臨海町</t>
    <rPh sb="0" eb="1">
      <t>シン</t>
    </rPh>
    <rPh sb="1" eb="2">
      <t>コウ</t>
    </rPh>
    <rPh sb="2" eb="3">
      <t>マチ</t>
    </rPh>
    <rPh sb="4" eb="6">
      <t>リンカイ</t>
    </rPh>
    <rPh sb="6" eb="7">
      <t>マチ</t>
    </rPh>
    <phoneticPr fontId="2"/>
  </si>
  <si>
    <t>泉北５区</t>
  </si>
  <si>
    <t>11.73</t>
  </si>
  <si>
    <t>11.72</t>
    <phoneticPr fontId="2"/>
  </si>
  <si>
    <t>臨海町</t>
    <rPh sb="0" eb="2">
      <t>リンカイ</t>
    </rPh>
    <rPh sb="2" eb="3">
      <t>マチ</t>
    </rPh>
    <phoneticPr fontId="2"/>
  </si>
  <si>
    <t>泉北４区</t>
    <phoneticPr fontId="2"/>
  </si>
  <si>
    <t>χ</t>
  </si>
  <si>
    <t>30a～50a</t>
    <phoneticPr fontId="2"/>
  </si>
  <si>
    <t>50a～100a</t>
    <phoneticPr fontId="2"/>
  </si>
  <si>
    <t>（未成熟）</t>
    <rPh sb="1" eb="4">
      <t>ミセイジュク</t>
    </rPh>
    <phoneticPr fontId="2"/>
  </si>
  <si>
    <t>規模・経営組織別</t>
    <rPh sb="0" eb="2">
      <t>キボ</t>
    </rPh>
    <rPh sb="3" eb="5">
      <t>ケイエイ</t>
    </rPh>
    <rPh sb="5" eb="7">
      <t>ソシキ</t>
    </rPh>
    <rPh sb="7" eb="8">
      <t>ベツ</t>
    </rPh>
    <phoneticPr fontId="2"/>
  </si>
  <si>
    <t>会　　　　　社</t>
    <rPh sb="0" eb="1">
      <t>カイ</t>
    </rPh>
    <rPh sb="6" eb="7">
      <t>シャ</t>
    </rPh>
    <phoneticPr fontId="2"/>
  </si>
  <si>
    <t>鉄道業</t>
    <rPh sb="0" eb="3">
      <t>テツドウギョウ</t>
    </rPh>
    <phoneticPr fontId="2"/>
  </si>
  <si>
    <t>道路貨物運送業</t>
    <rPh sb="0" eb="2">
      <t>ドウロ</t>
    </rPh>
    <rPh sb="2" eb="4">
      <t>カモツ</t>
    </rPh>
    <rPh sb="4" eb="7">
      <t>ウンソウギョウ</t>
    </rPh>
    <phoneticPr fontId="2"/>
  </si>
  <si>
    <t>従業者数</t>
    <rPh sb="0" eb="3">
      <t>ジュウギョウシャ</t>
    </rPh>
    <rPh sb="3" eb="4">
      <t>スウ</t>
    </rPh>
    <phoneticPr fontId="2"/>
  </si>
  <si>
    <t>１～４人</t>
    <rPh sb="3" eb="4">
      <t>ニン</t>
    </rPh>
    <phoneticPr fontId="2"/>
  </si>
  <si>
    <t>５～９人</t>
    <rPh sb="3" eb="4">
      <t>ニン</t>
    </rPh>
    <phoneticPr fontId="2"/>
  </si>
  <si>
    <t>１０～１９人</t>
    <rPh sb="5" eb="6">
      <t>ニン</t>
    </rPh>
    <phoneticPr fontId="2"/>
  </si>
  <si>
    <t>２０～２９人</t>
    <rPh sb="5" eb="6">
      <t>ニン</t>
    </rPh>
    <phoneticPr fontId="2"/>
  </si>
  <si>
    <t>家具・装備品製造業</t>
    <rPh sb="0" eb="2">
      <t>カグ</t>
    </rPh>
    <rPh sb="3" eb="6">
      <t>ソウビヒン</t>
    </rPh>
    <rPh sb="6" eb="9">
      <t>セイゾウギョウ</t>
    </rPh>
    <phoneticPr fontId="2"/>
  </si>
  <si>
    <t>（注）a)…平成７年以前は、全農家を対象に専業兼業別農家数を調査したものであり、</t>
    <rPh sb="1" eb="2">
      <t>チュウ</t>
    </rPh>
    <rPh sb="6" eb="8">
      <t>ヘイセイ</t>
    </rPh>
    <rPh sb="9" eb="10">
      <t>ネン</t>
    </rPh>
    <rPh sb="10" eb="12">
      <t>イゼン</t>
    </rPh>
    <rPh sb="14" eb="15">
      <t>ゼン</t>
    </rPh>
    <rPh sb="15" eb="17">
      <t>ノウカ</t>
    </rPh>
    <rPh sb="18" eb="20">
      <t>タイショウ</t>
    </rPh>
    <rPh sb="21" eb="23">
      <t>センギョウ</t>
    </rPh>
    <rPh sb="23" eb="24">
      <t>ケン</t>
    </rPh>
    <rPh sb="24" eb="25">
      <t>ギョウ</t>
    </rPh>
    <rPh sb="25" eb="26">
      <t>ベツ</t>
    </rPh>
    <rPh sb="26" eb="28">
      <t>ノウカ</t>
    </rPh>
    <rPh sb="28" eb="29">
      <t>スウ</t>
    </rPh>
    <rPh sb="30" eb="32">
      <t>チョウサ</t>
    </rPh>
    <phoneticPr fontId="2"/>
  </si>
  <si>
    <t>85～89</t>
    <phoneticPr fontId="2"/>
  </si>
  <si>
    <t>80～84</t>
    <phoneticPr fontId="2"/>
  </si>
  <si>
    <t>75～79</t>
    <phoneticPr fontId="2"/>
  </si>
  <si>
    <t>70～74</t>
    <phoneticPr fontId="2"/>
  </si>
  <si>
    <t>65～69</t>
    <phoneticPr fontId="2"/>
  </si>
  <si>
    <t>60～64</t>
    <phoneticPr fontId="2"/>
  </si>
  <si>
    <t>55～59</t>
    <phoneticPr fontId="2"/>
  </si>
  <si>
    <t>50～54</t>
    <phoneticPr fontId="2"/>
  </si>
  <si>
    <t>45～49</t>
    <phoneticPr fontId="2"/>
  </si>
  <si>
    <t>40～44</t>
    <phoneticPr fontId="2"/>
  </si>
  <si>
    <t>35～39</t>
    <phoneticPr fontId="2"/>
  </si>
  <si>
    <t>30～34</t>
    <phoneticPr fontId="2"/>
  </si>
  <si>
    <t>25～29</t>
    <phoneticPr fontId="2"/>
  </si>
  <si>
    <t>20～24</t>
    <phoneticPr fontId="2"/>
  </si>
  <si>
    <t>15～19</t>
    <phoneticPr fontId="2"/>
  </si>
  <si>
    <t>10～14</t>
    <phoneticPr fontId="2"/>
  </si>
  <si>
    <t>5～9</t>
    <phoneticPr fontId="2"/>
  </si>
  <si>
    <t>0～4</t>
    <phoneticPr fontId="2"/>
  </si>
  <si>
    <t>人口</t>
    <rPh sb="0" eb="2">
      <t>ジンコウ</t>
    </rPh>
    <phoneticPr fontId="2"/>
  </si>
  <si>
    <t>町　丁　名</t>
    <rPh sb="0" eb="1">
      <t>マチ</t>
    </rPh>
    <rPh sb="2" eb="3">
      <t>チョウ</t>
    </rPh>
    <rPh sb="4" eb="5">
      <t>メイ</t>
    </rPh>
    <phoneticPr fontId="2"/>
  </si>
  <si>
    <t>５．町丁別・５歳階級別人口（つづき）</t>
    <rPh sb="2" eb="3">
      <t>マチ</t>
    </rPh>
    <rPh sb="3" eb="4">
      <t>チョウ</t>
    </rPh>
    <rPh sb="4" eb="5">
      <t>ベツ</t>
    </rPh>
    <rPh sb="7" eb="8">
      <t>サイ</t>
    </rPh>
    <rPh sb="8" eb="10">
      <t>カイキュウ</t>
    </rPh>
    <rPh sb="10" eb="11">
      <t>ベツ</t>
    </rPh>
    <rPh sb="11" eb="13">
      <t>ジンコウ</t>
    </rPh>
    <phoneticPr fontId="2"/>
  </si>
  <si>
    <t>３．従業者規模別事業所数及び従業者数（つづき）</t>
    <rPh sb="2" eb="5">
      <t>ジュウギョウシャ</t>
    </rPh>
    <rPh sb="5" eb="7">
      <t>キボ</t>
    </rPh>
    <rPh sb="7" eb="8">
      <t>ベツ</t>
    </rPh>
    <rPh sb="8" eb="11">
      <t>ジギョウショ</t>
    </rPh>
    <rPh sb="11" eb="12">
      <t>スウ</t>
    </rPh>
    <rPh sb="12" eb="13">
      <t>オヨ</t>
    </rPh>
    <rPh sb="14" eb="17">
      <t>ジュウギョウシャ</t>
    </rPh>
    <rPh sb="17" eb="18">
      <t>スウ</t>
    </rPh>
    <phoneticPr fontId="2"/>
  </si>
  <si>
    <t>１月</t>
    <rPh sb="1" eb="2">
      <t>ツキ</t>
    </rPh>
    <phoneticPr fontId="2"/>
  </si>
  <si>
    <t>２月</t>
  </si>
  <si>
    <t>３月</t>
  </si>
  <si>
    <t>４月</t>
  </si>
  <si>
    <t>５月</t>
  </si>
  <si>
    <t>６月</t>
  </si>
  <si>
    <t>７月</t>
  </si>
  <si>
    <t>社会
増減</t>
    <rPh sb="0" eb="2">
      <t>シャカイ</t>
    </rPh>
    <rPh sb="3" eb="5">
      <t>ゾウゲン</t>
    </rPh>
    <phoneticPr fontId="2"/>
  </si>
  <si>
    <t>その他
増減</t>
    <rPh sb="2" eb="3">
      <t>タ</t>
    </rPh>
    <rPh sb="4" eb="6">
      <t>ゾウゲン</t>
    </rPh>
    <phoneticPr fontId="2"/>
  </si>
  <si>
    <t>自然
増減</t>
    <rPh sb="0" eb="2">
      <t>シゼン</t>
    </rPh>
    <rPh sb="3" eb="5">
      <t>ゾウゲン</t>
    </rPh>
    <phoneticPr fontId="2"/>
  </si>
  <si>
    <t>死亡</t>
    <rPh sb="0" eb="2">
      <t>シボウ</t>
    </rPh>
    <phoneticPr fontId="2"/>
  </si>
  <si>
    <t>出生</t>
    <rPh sb="0" eb="2">
      <t>シュッセイ</t>
    </rPh>
    <phoneticPr fontId="2"/>
  </si>
  <si>
    <t>死産</t>
    <rPh sb="0" eb="2">
      <t>シザン</t>
    </rPh>
    <phoneticPr fontId="2"/>
  </si>
  <si>
    <t>離婚</t>
    <rPh sb="0" eb="2">
      <t>リコン</t>
    </rPh>
    <phoneticPr fontId="2"/>
  </si>
  <si>
    <t>婚姻</t>
    <rPh sb="0" eb="2">
      <t>コンイン</t>
    </rPh>
    <phoneticPr fontId="2"/>
  </si>
  <si>
    <t>社会動態</t>
    <rPh sb="0" eb="2">
      <t>シャカイ</t>
    </rPh>
    <rPh sb="2" eb="4">
      <t>ドウタイ</t>
    </rPh>
    <phoneticPr fontId="2"/>
  </si>
  <si>
    <t>自然動態</t>
    <rPh sb="0" eb="2">
      <t>シゼン</t>
    </rPh>
    <rPh sb="2" eb="4">
      <t>ドウタイ</t>
    </rPh>
    <phoneticPr fontId="2"/>
  </si>
  <si>
    <t>２．人口動態</t>
    <rPh sb="2" eb="4">
      <t>ジンコウ</t>
    </rPh>
    <rPh sb="4" eb="6">
      <t>ドウタイ</t>
    </rPh>
    <phoneticPr fontId="2"/>
  </si>
  <si>
    <t>住民・外国人登録人口</t>
    <rPh sb="0" eb="2">
      <t>ジュウミン</t>
    </rPh>
    <rPh sb="3" eb="5">
      <t>ガイコク</t>
    </rPh>
    <rPh sb="5" eb="6">
      <t>ジン</t>
    </rPh>
    <rPh sb="6" eb="8">
      <t>トウロク</t>
    </rPh>
    <rPh sb="8" eb="10">
      <t>ジンコウ</t>
    </rPh>
    <phoneticPr fontId="2"/>
  </si>
  <si>
    <t>3.</t>
    <phoneticPr fontId="2"/>
  </si>
  <si>
    <t>22.</t>
    <phoneticPr fontId="2"/>
  </si>
  <si>
    <t>〃</t>
    <phoneticPr fontId="2"/>
  </si>
  <si>
    <t>10.</t>
    <phoneticPr fontId="2"/>
  </si>
  <si>
    <t>21.</t>
    <phoneticPr fontId="2"/>
  </si>
  <si>
    <t>20.</t>
    <phoneticPr fontId="2"/>
  </si>
  <si>
    <t>19.</t>
  </si>
  <si>
    <t>3.</t>
  </si>
  <si>
    <t>18.</t>
    <phoneticPr fontId="2"/>
  </si>
  <si>
    <t>17.</t>
    <phoneticPr fontId="2"/>
  </si>
  <si>
    <t>第１８回国勢調査</t>
    <rPh sb="0" eb="1">
      <t>ダイ</t>
    </rPh>
    <rPh sb="3" eb="4">
      <t>カイ</t>
    </rPh>
    <rPh sb="4" eb="6">
      <t>コクセイ</t>
    </rPh>
    <rPh sb="6" eb="8">
      <t>チョウサ</t>
    </rPh>
    <phoneticPr fontId="2"/>
  </si>
  <si>
    <t>16.</t>
    <phoneticPr fontId="2"/>
  </si>
  <si>
    <t>16.</t>
  </si>
  <si>
    <t>15.</t>
  </si>
  <si>
    <t>14.</t>
  </si>
  <si>
    <t>13.</t>
  </si>
  <si>
    <t>第１７回国勢調査</t>
    <rPh sb="0" eb="1">
      <t>ダイ</t>
    </rPh>
    <rPh sb="3" eb="4">
      <t>カイ</t>
    </rPh>
    <rPh sb="4" eb="6">
      <t>コクセイ</t>
    </rPh>
    <rPh sb="6" eb="8">
      <t>チョウサ</t>
    </rPh>
    <phoneticPr fontId="2"/>
  </si>
  <si>
    <t>11.</t>
  </si>
  <si>
    <t>10.</t>
  </si>
  <si>
    <t>9.</t>
  </si>
  <si>
    <t>8.</t>
  </si>
  <si>
    <t>7.</t>
  </si>
  <si>
    <t>第１６回国勢調査</t>
    <rPh sb="0" eb="1">
      <t>ダイ</t>
    </rPh>
    <rPh sb="3" eb="4">
      <t>カイ</t>
    </rPh>
    <rPh sb="4" eb="6">
      <t>コクセイ</t>
    </rPh>
    <rPh sb="6" eb="8">
      <t>チョウサ</t>
    </rPh>
    <phoneticPr fontId="2"/>
  </si>
  <si>
    <t>6.</t>
  </si>
  <si>
    <t>5.</t>
  </si>
  <si>
    <t>4.</t>
  </si>
  <si>
    <t>第１５回国勢調査</t>
    <rPh sb="0" eb="1">
      <t>ダイ</t>
    </rPh>
    <rPh sb="3" eb="4">
      <t>カイ</t>
    </rPh>
    <rPh sb="4" eb="6">
      <t>コクセイ</t>
    </rPh>
    <rPh sb="6" eb="8">
      <t>チョウサ</t>
    </rPh>
    <phoneticPr fontId="2"/>
  </si>
  <si>
    <t>元</t>
    <rPh sb="0" eb="1">
      <t>モト</t>
    </rPh>
    <phoneticPr fontId="2"/>
  </si>
  <si>
    <t>63.</t>
  </si>
  <si>
    <t>の人員</t>
    <rPh sb="1" eb="3">
      <t>ジンイン</t>
    </rPh>
    <phoneticPr fontId="2"/>
  </si>
  <si>
    <t>飲食料品小売業</t>
    <rPh sb="0" eb="2">
      <t>インショク</t>
    </rPh>
    <rPh sb="2" eb="3">
      <t>リョウ</t>
    </rPh>
    <rPh sb="3" eb="4">
      <t>ヒン</t>
    </rPh>
    <rPh sb="4" eb="6">
      <t>コウリ</t>
    </rPh>
    <rPh sb="6" eb="7">
      <t>ギョウ</t>
    </rPh>
    <phoneticPr fontId="2"/>
  </si>
  <si>
    <t>年　次</t>
    <rPh sb="0" eb="1">
      <t>トシ</t>
    </rPh>
    <rPh sb="2" eb="3">
      <t>ツギ</t>
    </rPh>
    <phoneticPr fontId="2"/>
  </si>
  <si>
    <t>円以上</t>
    <rPh sb="0" eb="1">
      <t>エン</t>
    </rPh>
    <rPh sb="1" eb="3">
      <t>イジョウ</t>
    </rPh>
    <phoneticPr fontId="2"/>
  </si>
  <si>
    <t>年  次</t>
    <rPh sb="0" eb="1">
      <t>トシ</t>
    </rPh>
    <rPh sb="3" eb="4">
      <t>ツギ</t>
    </rPh>
    <phoneticPr fontId="2"/>
  </si>
  <si>
    <t>（単位：１経営体）</t>
    <rPh sb="1" eb="3">
      <t>タンイ</t>
    </rPh>
    <rPh sb="5" eb="7">
      <t>ケイエイ</t>
    </rPh>
    <rPh sb="7" eb="8">
      <t>タイ</t>
    </rPh>
    <phoneticPr fontId="2"/>
  </si>
  <si>
    <t>動　　力　　船</t>
    <rPh sb="0" eb="1">
      <t>ドウ</t>
    </rPh>
    <rPh sb="3" eb="4">
      <t>チカラ</t>
    </rPh>
    <rPh sb="6" eb="7">
      <t>セン</t>
    </rPh>
    <phoneticPr fontId="2"/>
  </si>
  <si>
    <t>卸売業，小売業</t>
    <rPh sb="0" eb="1">
      <t>オロシ</t>
    </rPh>
    <rPh sb="1" eb="2">
      <t>ウ</t>
    </rPh>
    <rPh sb="2" eb="3">
      <t>ギョウ</t>
    </rPh>
    <rPh sb="4" eb="7">
      <t>コウリギョウ</t>
    </rPh>
    <phoneticPr fontId="2"/>
  </si>
  <si>
    <t>金融業，保険業</t>
    <rPh sb="0" eb="2">
      <t>キンユウ</t>
    </rPh>
    <rPh sb="2" eb="3">
      <t>ギョウ</t>
    </rPh>
    <rPh sb="4" eb="7">
      <t>ホケンギョウ</t>
    </rPh>
    <phoneticPr fontId="2"/>
  </si>
  <si>
    <t>不動産業，物品賃貸業</t>
    <rPh sb="0" eb="3">
      <t>フドウサン</t>
    </rPh>
    <rPh sb="3" eb="4">
      <t>ギョウ</t>
    </rPh>
    <rPh sb="5" eb="7">
      <t>ブッピン</t>
    </rPh>
    <rPh sb="7" eb="10">
      <t>チンタイギョウ</t>
    </rPh>
    <phoneticPr fontId="2"/>
  </si>
  <si>
    <t>総数</t>
    <rPh sb="0" eb="1">
      <t>フサ</t>
    </rPh>
    <rPh sb="1" eb="2">
      <t>カズ</t>
    </rPh>
    <phoneticPr fontId="2"/>
  </si>
  <si>
    <t>農業，林業</t>
    <rPh sb="0" eb="1">
      <t>ノウ</t>
    </rPh>
    <rPh sb="1" eb="2">
      <t>ギョウ</t>
    </rPh>
    <rPh sb="3" eb="5">
      <t>リンギョウ</t>
    </rPh>
    <phoneticPr fontId="2"/>
  </si>
  <si>
    <t>運輸業，郵便業</t>
    <rPh sb="0" eb="2">
      <t>ウンユ</t>
    </rPh>
    <rPh sb="2" eb="3">
      <t>ギョウ</t>
    </rPh>
    <rPh sb="4" eb="6">
      <t>ユウビン</t>
    </rPh>
    <rPh sb="6" eb="7">
      <t>ギョウ</t>
    </rPh>
    <phoneticPr fontId="2"/>
  </si>
  <si>
    <t>卸売業，小売業</t>
    <rPh sb="0" eb="2">
      <t>オロシウリ</t>
    </rPh>
    <rPh sb="2" eb="3">
      <t>ギョウ</t>
    </rPh>
    <rPh sb="4" eb="7">
      <t>コウリギョウ</t>
    </rPh>
    <phoneticPr fontId="2"/>
  </si>
  <si>
    <t>生活関連サービス業，　娯楽業</t>
    <rPh sb="0" eb="2">
      <t>セイカツ</t>
    </rPh>
    <rPh sb="2" eb="4">
      <t>カンレン</t>
    </rPh>
    <rPh sb="8" eb="9">
      <t>ギョウ</t>
    </rPh>
    <rPh sb="11" eb="14">
      <t>ゴラクギョウ</t>
    </rPh>
    <phoneticPr fontId="2"/>
  </si>
  <si>
    <t>不動産業，　　　　物品賃貸業</t>
    <rPh sb="0" eb="3">
      <t>フドウサン</t>
    </rPh>
    <rPh sb="3" eb="4">
      <t>ギョウ</t>
    </rPh>
    <rPh sb="9" eb="11">
      <t>ブッピン</t>
    </rPh>
    <rPh sb="11" eb="14">
      <t>チンタイギョウ</t>
    </rPh>
    <phoneticPr fontId="2"/>
  </si>
  <si>
    <t>宿泊業，　　　　　　　　飲食サービス業</t>
    <rPh sb="0" eb="2">
      <t>シュクハク</t>
    </rPh>
    <rPh sb="2" eb="3">
      <t>ギョウ</t>
    </rPh>
    <rPh sb="12" eb="14">
      <t>インショク</t>
    </rPh>
    <rPh sb="18" eb="19">
      <t>ギョウ</t>
    </rPh>
    <phoneticPr fontId="2"/>
  </si>
  <si>
    <t>教育，　　　　　　学習支援業</t>
    <rPh sb="0" eb="2">
      <t>キョウイク</t>
    </rPh>
    <rPh sb="9" eb="11">
      <t>ガクシュウ</t>
    </rPh>
    <rPh sb="11" eb="13">
      <t>シエン</t>
    </rPh>
    <rPh sb="13" eb="14">
      <t>ギョウ</t>
    </rPh>
    <phoneticPr fontId="2"/>
  </si>
  <si>
    <t>学術研究，　　　　　　　専門・技術サービス業</t>
    <rPh sb="0" eb="2">
      <t>ガクジュツ</t>
    </rPh>
    <rPh sb="2" eb="4">
      <t>ケンキュウ</t>
    </rPh>
    <rPh sb="12" eb="14">
      <t>センモン</t>
    </rPh>
    <rPh sb="15" eb="17">
      <t>ギジュツ</t>
    </rPh>
    <rPh sb="21" eb="22">
      <t>ギョウ</t>
    </rPh>
    <phoneticPr fontId="2"/>
  </si>
  <si>
    <t>２３年</t>
    <rPh sb="2" eb="3">
      <t>ネン</t>
    </rPh>
    <phoneticPr fontId="2"/>
  </si>
  <si>
    <t>22.</t>
    <phoneticPr fontId="2"/>
  </si>
  <si>
    <t>第１９回国勢調査</t>
    <rPh sb="0" eb="1">
      <t>ダイ</t>
    </rPh>
    <rPh sb="3" eb="4">
      <t>カイ</t>
    </rPh>
    <rPh sb="4" eb="6">
      <t>コクセイ</t>
    </rPh>
    <rPh sb="6" eb="8">
      <t>チョウサ</t>
    </rPh>
    <phoneticPr fontId="2"/>
  </si>
  <si>
    <t>23.</t>
    <phoneticPr fontId="2"/>
  </si>
  <si>
    <t>23.</t>
    <phoneticPr fontId="2"/>
  </si>
  <si>
    <t>３００人以上</t>
    <rPh sb="3" eb="4">
      <t>ニン</t>
    </rPh>
    <rPh sb="4" eb="6">
      <t>イジョウ</t>
    </rPh>
    <phoneticPr fontId="2"/>
  </si>
  <si>
    <t>１店当たり</t>
    <rPh sb="1" eb="2">
      <t>ミセ</t>
    </rPh>
    <rPh sb="2" eb="3">
      <t>ア</t>
    </rPh>
    <phoneticPr fontId="2"/>
  </si>
  <si>
    <t>従業者
１人当たり</t>
    <rPh sb="0" eb="3">
      <t>ジュウギョウシャ</t>
    </rPh>
    <rPh sb="5" eb="6">
      <t>ニン</t>
    </rPh>
    <rPh sb="6" eb="7">
      <t>ア</t>
    </rPh>
    <phoneticPr fontId="2"/>
  </si>
  <si>
    <t>13.26</t>
    <phoneticPr fontId="2"/>
  </si>
  <si>
    <t>：被けん引車</t>
    <rPh sb="1" eb="2">
      <t>ヒ</t>
    </rPh>
    <rPh sb="4" eb="5">
      <t>イン</t>
    </rPh>
    <rPh sb="5" eb="6">
      <t>シャ</t>
    </rPh>
    <phoneticPr fontId="2"/>
  </si>
  <si>
    <t>資料：NTT西日本</t>
    <rPh sb="0" eb="2">
      <t>シリョウ</t>
    </rPh>
    <rPh sb="6" eb="7">
      <t>ニシ</t>
    </rPh>
    <rPh sb="7" eb="9">
      <t>ニホン</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</si>
  <si>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</si>
  <si>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</si>
  <si>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</si>
  <si>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</si>
  <si>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</si>
  <si>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</si>
  <si>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</si>
  <si>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</si>
  <si>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</si>
  <si>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</si>
  <si>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</si>
  <si>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加　入　電　話</t>
    <rPh sb="0" eb="1">
      <t>クワ</t>
    </rPh>
    <rPh sb="2" eb="3">
      <t>イ</t>
    </rPh>
    <rPh sb="4" eb="5">
      <t>デン</t>
    </rPh>
    <rPh sb="6" eb="7">
      <t>ハナシ</t>
    </rPh>
    <phoneticPr fontId="2"/>
  </si>
  <si>
    <t>公　　衆　　電　　話</t>
    <rPh sb="0" eb="1">
      <t>オオヤケ</t>
    </rPh>
    <rPh sb="3" eb="4">
      <t>シュウ</t>
    </rPh>
    <rPh sb="6" eb="7">
      <t>デン</t>
    </rPh>
    <rPh sb="9" eb="10">
      <t>ハナシ</t>
    </rPh>
    <phoneticPr fontId="2"/>
  </si>
  <si>
    <t>（注）小型特殊自動車：特殊作業用自動車、農耕作業用自動車</t>
    <rPh sb="1" eb="2">
      <t>チュウ</t>
    </rPh>
    <rPh sb="3" eb="5">
      <t>コガタ</t>
    </rPh>
    <rPh sb="5" eb="7">
      <t>トクシュ</t>
    </rPh>
    <rPh sb="7" eb="10">
      <t>ジドウシャ</t>
    </rPh>
    <rPh sb="11" eb="13">
      <t>トクシュ</t>
    </rPh>
    <rPh sb="13" eb="15">
      <t>サギョウ</t>
    </rPh>
    <rPh sb="15" eb="16">
      <t>ヨウ</t>
    </rPh>
    <rPh sb="16" eb="19">
      <t>ジドウシャ</t>
    </rPh>
    <rPh sb="20" eb="22">
      <t>ノウコウ</t>
    </rPh>
    <rPh sb="22" eb="24">
      <t>サギョウ</t>
    </rPh>
    <rPh sb="24" eb="25">
      <t>ヨウ</t>
    </rPh>
    <rPh sb="25" eb="28">
      <t>ジドウシャ</t>
    </rPh>
    <phoneticPr fontId="2"/>
  </si>
  <si>
    <t>２．電　　　話</t>
    <rPh sb="2" eb="3">
      <t>デン</t>
    </rPh>
    <rPh sb="6" eb="7">
      <t>ハナシ</t>
    </rPh>
    <phoneticPr fontId="2"/>
  </si>
  <si>
    <t>（注）ISDNはINSネット64,INSネット64・ライト,INSネット1500の総数である。</t>
    <rPh sb="1" eb="2">
      <t>チュウ</t>
    </rPh>
    <rPh sb="41" eb="43">
      <t>ソウスウ</t>
    </rPh>
    <phoneticPr fontId="2"/>
  </si>
  <si>
    <t>500万</t>
    <rPh sb="3" eb="4">
      <t>マン</t>
    </rPh>
    <phoneticPr fontId="2"/>
  </si>
  <si>
    <t>総合工事業</t>
    <rPh sb="0" eb="2">
      <t>ソウゴウ</t>
    </rPh>
    <rPh sb="2" eb="4">
      <t>コウジ</t>
    </rPh>
    <rPh sb="4" eb="5">
      <t>ギョウ</t>
    </rPh>
    <phoneticPr fontId="2"/>
  </si>
  <si>
    <t>-</t>
  </si>
  <si>
    <t>識別工事業</t>
    <rPh sb="0" eb="2">
      <t>シキベツ</t>
    </rPh>
    <rPh sb="2" eb="4">
      <t>コウジ</t>
    </rPh>
    <rPh sb="4" eb="5">
      <t>ギョウ</t>
    </rPh>
    <phoneticPr fontId="2"/>
  </si>
  <si>
    <t>設備工事業</t>
    <rPh sb="0" eb="2">
      <t>セツビ</t>
    </rPh>
    <rPh sb="2" eb="4">
      <t>コウジ</t>
    </rPh>
    <rPh sb="4" eb="5">
      <t>ギョウ</t>
    </rPh>
    <phoneticPr fontId="2"/>
  </si>
  <si>
    <t>軽　自　動　車</t>
    <rPh sb="0" eb="1">
      <t>ケイ</t>
    </rPh>
    <rPh sb="2" eb="3">
      <t>ジ</t>
    </rPh>
    <rPh sb="4" eb="5">
      <t>ドウ</t>
    </rPh>
    <rPh sb="6" eb="7">
      <t>クルマ</t>
    </rPh>
    <phoneticPr fontId="2"/>
  </si>
  <si>
    <t>引受</t>
    <rPh sb="0" eb="2">
      <t>ヒキウケ</t>
    </rPh>
    <phoneticPr fontId="2"/>
  </si>
  <si>
    <t>配達</t>
    <rPh sb="0" eb="2">
      <t>ハイタツ</t>
    </rPh>
    <phoneticPr fontId="2"/>
  </si>
  <si>
    <t>通常</t>
    <rPh sb="0" eb="2">
      <t>ツウジョウ</t>
    </rPh>
    <phoneticPr fontId="2"/>
  </si>
  <si>
    <t>速達</t>
    <rPh sb="0" eb="2">
      <t>ソクタツ</t>
    </rPh>
    <phoneticPr fontId="2"/>
  </si>
  <si>
    <t>書留</t>
    <rPh sb="0" eb="2">
      <t>カキトメ</t>
    </rPh>
    <phoneticPr fontId="2"/>
  </si>
  <si>
    <t>１７年</t>
    <rPh sb="2" eb="3">
      <t>ネン</t>
    </rPh>
    <phoneticPr fontId="2"/>
  </si>
  <si>
    <t>（注）昭和６０年は、総農家数の内訳であり、１５万円未満は１０万円未満、</t>
    <rPh sb="1" eb="2">
      <t>チュウ</t>
    </rPh>
    <rPh sb="3" eb="5">
      <t>ショウワ</t>
    </rPh>
    <rPh sb="7" eb="8">
      <t>ネン</t>
    </rPh>
    <rPh sb="10" eb="11">
      <t>ソウ</t>
    </rPh>
    <rPh sb="11" eb="13">
      <t>ノウカ</t>
    </rPh>
    <rPh sb="13" eb="14">
      <t>スウ</t>
    </rPh>
    <rPh sb="15" eb="17">
      <t>ウチワケ</t>
    </rPh>
    <rPh sb="23" eb="25">
      <t>マンエン</t>
    </rPh>
    <rPh sb="25" eb="27">
      <t>ミマン</t>
    </rPh>
    <rPh sb="30" eb="32">
      <t>マンエン</t>
    </rPh>
    <rPh sb="32" eb="34">
      <t>ミマン</t>
    </rPh>
    <phoneticPr fontId="2"/>
  </si>
  <si>
    <t>その他の小売業</t>
    <rPh sb="2" eb="3">
      <t>タ</t>
    </rPh>
    <rPh sb="4" eb="7">
      <t>コウリギョウ</t>
    </rPh>
    <phoneticPr fontId="2"/>
  </si>
  <si>
    <t>200～</t>
    <phoneticPr fontId="2"/>
  </si>
  <si>
    <t>四輪
貨物</t>
    <rPh sb="0" eb="2">
      <t>ヨンリン</t>
    </rPh>
    <rPh sb="3" eb="5">
      <t>カモツ</t>
    </rPh>
    <phoneticPr fontId="2"/>
  </si>
  <si>
    <t>50cc
以下</t>
    <rPh sb="5" eb="7">
      <t>イカ</t>
    </rPh>
    <phoneticPr fontId="2"/>
  </si>
  <si>
    <t>51cc
以上</t>
    <rPh sb="5" eb="7">
      <t>イジョウ</t>
    </rPh>
    <phoneticPr fontId="2"/>
  </si>
  <si>
    <t>総　　　　　数</t>
    <rPh sb="0" eb="1">
      <t>フサ</t>
    </rPh>
    <rPh sb="6" eb="7">
      <t>カズ</t>
    </rPh>
    <phoneticPr fontId="2"/>
  </si>
  <si>
    <t>１　～　２人</t>
    <rPh sb="5" eb="6">
      <t>ニン</t>
    </rPh>
    <phoneticPr fontId="2"/>
  </si>
  <si>
    <t>昭</t>
    <rPh sb="0" eb="1">
      <t>ショウ</t>
    </rPh>
    <phoneticPr fontId="2"/>
  </si>
  <si>
    <t>船びき
網</t>
    <rPh sb="0" eb="1">
      <t>フネ</t>
    </rPh>
    <rPh sb="5" eb="6">
      <t>アミ</t>
    </rPh>
    <phoneticPr fontId="2"/>
  </si>
  <si>
    <t>個人経営</t>
    <rPh sb="0" eb="2">
      <t>コジン</t>
    </rPh>
    <rPh sb="2" eb="4">
      <t>ケイエイ</t>
    </rPh>
    <phoneticPr fontId="2"/>
  </si>
  <si>
    <t>共同経営</t>
    <rPh sb="0" eb="2">
      <t>キョウドウ</t>
    </rPh>
    <rPh sb="2" eb="4">
      <t>ケイエイ</t>
    </rPh>
    <phoneticPr fontId="2"/>
  </si>
  <si>
    <t>以下</t>
    <rPh sb="0" eb="2">
      <t>イカ</t>
    </rPh>
    <phoneticPr fontId="2"/>
  </si>
  <si>
    <t>29日</t>
    <rPh sb="2" eb="3">
      <t>ヒ</t>
    </rPh>
    <phoneticPr fontId="2"/>
  </si>
  <si>
    <t>250日</t>
    <rPh sb="3" eb="4">
      <t>ヒ</t>
    </rPh>
    <phoneticPr fontId="2"/>
  </si>
  <si>
    <t>無動
力船</t>
    <rPh sb="0" eb="1">
      <t>ム</t>
    </rPh>
    <rPh sb="1" eb="2">
      <t>ドウ</t>
    </rPh>
    <rPh sb="3" eb="4">
      <t>リキ</t>
    </rPh>
    <rPh sb="4" eb="5">
      <t>フネ</t>
    </rPh>
    <phoneticPr fontId="2"/>
  </si>
  <si>
    <t>書留速達</t>
    <rPh sb="0" eb="2">
      <t>カキトメ</t>
    </rPh>
    <rPh sb="2" eb="4">
      <t>ソクタツ</t>
    </rPh>
    <phoneticPr fontId="2"/>
  </si>
  <si>
    <t>事務用</t>
    <rPh sb="0" eb="3">
      <t>ジムヨウ</t>
    </rPh>
    <phoneticPr fontId="2"/>
  </si>
  <si>
    <t>住宅用</t>
    <rPh sb="0" eb="3">
      <t>ジュウタクヨウ</t>
    </rPh>
    <phoneticPr fontId="2"/>
  </si>
  <si>
    <t>事　　　業　　　所　　　数</t>
    <rPh sb="0" eb="1">
      <t>コト</t>
    </rPh>
    <rPh sb="4" eb="5">
      <t>ギョウ</t>
    </rPh>
    <rPh sb="8" eb="9">
      <t>トコロ</t>
    </rPh>
    <rPh sb="12" eb="13">
      <t>スウ</t>
    </rPh>
    <phoneticPr fontId="2"/>
  </si>
  <si>
    <t>従　業　者　規　模　別</t>
    <rPh sb="0" eb="1">
      <t>ジュウ</t>
    </rPh>
    <rPh sb="2" eb="3">
      <t>ギョウ</t>
    </rPh>
    <rPh sb="4" eb="5">
      <t>モノ</t>
    </rPh>
    <rPh sb="6" eb="7">
      <t>キ</t>
    </rPh>
    <rPh sb="8" eb="9">
      <t>ノット</t>
    </rPh>
    <rPh sb="10" eb="11">
      <t>ベツ</t>
    </rPh>
    <phoneticPr fontId="2"/>
  </si>
  <si>
    <t>５０～９９人</t>
    <rPh sb="5" eb="6">
      <t>ニン</t>
    </rPh>
    <phoneticPr fontId="2"/>
  </si>
  <si>
    <t>１００人以上</t>
    <rPh sb="3" eb="4">
      <t>ニン</t>
    </rPh>
    <rPh sb="4" eb="6">
      <t>イジョウ</t>
    </rPh>
    <phoneticPr fontId="2"/>
  </si>
  <si>
    <t>耕　　　地　　　面　　　積　　　（アール）</t>
    <rPh sb="0" eb="1">
      <t>コウ</t>
    </rPh>
    <rPh sb="4" eb="5">
      <t>チ</t>
    </rPh>
    <rPh sb="8" eb="9">
      <t>メン</t>
    </rPh>
    <rPh sb="12" eb="13">
      <t>セキ</t>
    </rPh>
    <phoneticPr fontId="2"/>
  </si>
  <si>
    <t>２．経営耕地面積の推移</t>
    <rPh sb="2" eb="4">
      <t>ケイエイ</t>
    </rPh>
    <rPh sb="4" eb="6">
      <t>コウチ</t>
    </rPh>
    <rPh sb="6" eb="8">
      <t>メンセキ</t>
    </rPh>
    <rPh sb="9" eb="11">
      <t>スイイ</t>
    </rPh>
    <phoneticPr fontId="2"/>
  </si>
  <si>
    <t>第１種</t>
    <rPh sb="0" eb="1">
      <t>ダイ</t>
    </rPh>
    <rPh sb="2" eb="3">
      <t>シュ</t>
    </rPh>
    <phoneticPr fontId="2"/>
  </si>
  <si>
    <t>資料：大阪府（商業統計調査結果表）</t>
    <rPh sb="0" eb="2">
      <t>シリョウ</t>
    </rPh>
    <rPh sb="3" eb="6">
      <t>オオサカフ</t>
    </rPh>
    <rPh sb="7" eb="9">
      <t>ショウギョウ</t>
    </rPh>
    <rPh sb="9" eb="11">
      <t>トウケイ</t>
    </rPh>
    <rPh sb="11" eb="13">
      <t>チョウサ</t>
    </rPh>
    <rPh sb="13" eb="15">
      <t>ケッカ</t>
    </rPh>
    <rPh sb="15" eb="16">
      <t>ヒョウ</t>
    </rPh>
    <phoneticPr fontId="2"/>
  </si>
  <si>
    <t>１店当たり</t>
    <rPh sb="1" eb="2">
      <t>テン</t>
    </rPh>
    <rPh sb="2" eb="3">
      <t>ア</t>
    </rPh>
    <phoneticPr fontId="2"/>
  </si>
  <si>
    <t>繊維・衣服等卸売業</t>
    <rPh sb="0" eb="2">
      <t>センイ</t>
    </rPh>
    <rPh sb="3" eb="5">
      <t>イフク</t>
    </rPh>
    <rPh sb="5" eb="6">
      <t>トウ</t>
    </rPh>
    <rPh sb="6" eb="9">
      <t>オロシウリギョウ</t>
    </rPh>
    <phoneticPr fontId="2"/>
  </si>
  <si>
    <t>　作付面積　　　　</t>
    <rPh sb="1" eb="3">
      <t>サクツケ</t>
    </rPh>
    <rPh sb="3" eb="5">
      <t>メンセキ</t>
    </rPh>
    <phoneticPr fontId="2"/>
  </si>
  <si>
    <t>　収穫量</t>
    <rPh sb="1" eb="3">
      <t>シュウカク</t>
    </rPh>
    <rPh sb="3" eb="4">
      <t>リョウ</t>
    </rPh>
    <phoneticPr fontId="2"/>
  </si>
  <si>
    <t>　単位</t>
    <rPh sb="1" eb="3">
      <t>タンイ</t>
    </rPh>
    <phoneticPr fontId="2"/>
  </si>
  <si>
    <t>情報通信業</t>
    <rPh sb="0" eb="2">
      <t>ジョウホウ</t>
    </rPh>
    <rPh sb="2" eb="5">
      <t>ツウシンギョウ</t>
    </rPh>
    <phoneticPr fontId="2"/>
  </si>
  <si>
    <t>通信業</t>
    <rPh sb="0" eb="2">
      <t>ツウシン</t>
    </rPh>
    <rPh sb="2" eb="3">
      <t>ギョウ</t>
    </rPh>
    <phoneticPr fontId="2"/>
  </si>
  <si>
    <t>情報サービス業</t>
    <rPh sb="0" eb="2">
      <t>ジョウホウ</t>
    </rPh>
    <rPh sb="6" eb="7">
      <t>ギョウ</t>
    </rPh>
    <phoneticPr fontId="2"/>
  </si>
  <si>
    <t>映像･音声･文字情報製作業</t>
    <rPh sb="0" eb="2">
      <t>エイゾウ</t>
    </rPh>
    <rPh sb="3" eb="5">
      <t>オンセイ</t>
    </rPh>
    <rPh sb="6" eb="8">
      <t>モジ</t>
    </rPh>
    <rPh sb="8" eb="10">
      <t>ジョウホウ</t>
    </rPh>
    <rPh sb="10" eb="12">
      <t>セイサク</t>
    </rPh>
    <rPh sb="12" eb="13">
      <t>ギョウ</t>
    </rPh>
    <phoneticPr fontId="2"/>
  </si>
  <si>
    <t>銀行業</t>
    <rPh sb="0" eb="2">
      <t>ギンコウ</t>
    </rPh>
    <rPh sb="2" eb="3">
      <t>ギョウ</t>
    </rPh>
    <phoneticPr fontId="2"/>
  </si>
  <si>
    <t>協同組織金融業</t>
    <rPh sb="0" eb="2">
      <t>キョウドウ</t>
    </rPh>
    <rPh sb="2" eb="4">
      <t>ソシキ</t>
    </rPh>
    <rPh sb="4" eb="6">
      <t>キンユウ</t>
    </rPh>
    <rPh sb="6" eb="7">
      <t>ギョウ</t>
    </rPh>
    <phoneticPr fontId="2"/>
  </si>
  <si>
    <t>サービス業（他に分類されないもの）</t>
    <rPh sb="4" eb="5">
      <t>ギョウ</t>
    </rPh>
    <phoneticPr fontId="2"/>
  </si>
  <si>
    <t>娯楽業</t>
    <phoneticPr fontId="2"/>
  </si>
  <si>
    <t>廃棄物処理業</t>
    <rPh sb="0" eb="3">
      <t>ハイキブツ</t>
    </rPh>
    <rPh sb="3" eb="5">
      <t>ショリ</t>
    </rPh>
    <rPh sb="5" eb="6">
      <t>ギョウ</t>
    </rPh>
    <phoneticPr fontId="2"/>
  </si>
  <si>
    <t>その他の事業サービス業</t>
    <rPh sb="2" eb="3">
      <t>タ</t>
    </rPh>
    <rPh sb="4" eb="6">
      <t>ジギョウ</t>
    </rPh>
    <phoneticPr fontId="2"/>
  </si>
  <si>
    <t>政治・経済・文化団体</t>
    <rPh sb="0" eb="2">
      <t>セイジ</t>
    </rPh>
    <rPh sb="3" eb="5">
      <t>ケイザイ</t>
    </rPh>
    <phoneticPr fontId="2"/>
  </si>
  <si>
    <t>学校教育</t>
    <rPh sb="0" eb="2">
      <t>ガッコウ</t>
    </rPh>
    <rPh sb="2" eb="4">
      <t>キョウイク</t>
    </rPh>
    <phoneticPr fontId="2"/>
  </si>
  <si>
    <t>複合サービス業</t>
    <rPh sb="0" eb="2">
      <t>フクゴウ</t>
    </rPh>
    <rPh sb="6" eb="7">
      <t>ギョウ</t>
    </rPh>
    <phoneticPr fontId="2"/>
  </si>
  <si>
    <t>協同組合（他に分類されないもの）</t>
    <rPh sb="0" eb="2">
      <t>キョウドウ</t>
    </rPh>
    <rPh sb="2" eb="4">
      <t>クミアイ</t>
    </rPh>
    <rPh sb="5" eb="6">
      <t>タ</t>
    </rPh>
    <rPh sb="7" eb="9">
      <t>ブンルイ</t>
    </rPh>
    <phoneticPr fontId="2"/>
  </si>
  <si>
    <t>平18. 10. 1</t>
    <rPh sb="0" eb="1">
      <t>ヘイ</t>
    </rPh>
    <phoneticPr fontId="2"/>
  </si>
  <si>
    <t>医療，福祉</t>
    <rPh sb="0" eb="2">
      <t>イリョウ</t>
    </rPh>
    <rPh sb="3" eb="5">
      <t>フクシ</t>
    </rPh>
    <phoneticPr fontId="2"/>
  </si>
  <si>
    <t>金融業，保険業</t>
    <rPh sb="0" eb="2">
      <t>キンユウ</t>
    </rPh>
    <rPh sb="2" eb="3">
      <t>ギョウ</t>
    </rPh>
    <rPh sb="4" eb="6">
      <t>ホケン</t>
    </rPh>
    <rPh sb="6" eb="7">
      <t>ギョウ</t>
    </rPh>
    <phoneticPr fontId="2"/>
  </si>
  <si>
    <t>各年年度末</t>
    <rPh sb="0" eb="1">
      <t>カク</t>
    </rPh>
    <rPh sb="1" eb="2">
      <t>ネン</t>
    </rPh>
    <rPh sb="2" eb="4">
      <t>ネンド</t>
    </rPh>
    <rPh sb="4" eb="5">
      <t>マツ</t>
    </rPh>
    <phoneticPr fontId="2"/>
  </si>
  <si>
    <t>窯業・土石製品製造業</t>
    <rPh sb="0" eb="1">
      <t>ヨウ</t>
    </rPh>
    <rPh sb="1" eb="2">
      <t>ギョウ</t>
    </rPh>
    <rPh sb="3" eb="4">
      <t>ツチ</t>
    </rPh>
    <rPh sb="4" eb="5">
      <t>イシ</t>
    </rPh>
    <rPh sb="5" eb="7">
      <t>セイヒン</t>
    </rPh>
    <rPh sb="7" eb="10">
      <t>セイゾウギョウ</t>
    </rPh>
    <phoneticPr fontId="2"/>
  </si>
  <si>
    <t>2.</t>
    <phoneticPr fontId="2"/>
  </si>
  <si>
    <t>平成１７年からは家族農業経営の世帯員数をあらわしている。</t>
    <rPh sb="0" eb="2">
      <t>ヘイセイ</t>
    </rPh>
    <rPh sb="4" eb="5">
      <t>ネン</t>
    </rPh>
    <rPh sb="8" eb="10">
      <t>カゾク</t>
    </rPh>
    <rPh sb="10" eb="12">
      <t>ノウギョウ</t>
    </rPh>
    <rPh sb="12" eb="14">
      <t>ケイエイ</t>
    </rPh>
    <rPh sb="15" eb="17">
      <t>セタイ</t>
    </rPh>
    <rPh sb="17" eb="18">
      <t>イン</t>
    </rPh>
    <rPh sb="18" eb="19">
      <t>スウ</t>
    </rPh>
    <phoneticPr fontId="2"/>
  </si>
  <si>
    <t>８月</t>
  </si>
  <si>
    <t>９月</t>
  </si>
  <si>
    <t>１０月</t>
  </si>
  <si>
    <t>１１月</t>
  </si>
  <si>
    <t>１２月</t>
  </si>
  <si>
    <t>30～</t>
    <phoneticPr fontId="2"/>
  </si>
  <si>
    <t>90～</t>
    <phoneticPr fontId="2"/>
  </si>
  <si>
    <t>織物・衣服・身の回り小売業</t>
    <rPh sb="0" eb="2">
      <t>オリモノ</t>
    </rPh>
    <rPh sb="3" eb="5">
      <t>イフク</t>
    </rPh>
    <rPh sb="6" eb="7">
      <t>ミ</t>
    </rPh>
    <rPh sb="8" eb="9">
      <t>マワ</t>
    </rPh>
    <rPh sb="10" eb="13">
      <t>コウリギョウ</t>
    </rPh>
    <phoneticPr fontId="2"/>
  </si>
  <si>
    <t>（注）平成１４年３月の日本標準産業分類の大幅な改訂により、平成１８年調査分から産業分類項目を改めている。また、平成１９年度にも一部改訂している</t>
    <rPh sb="1" eb="2">
      <t>チュウ</t>
    </rPh>
    <rPh sb="3" eb="5">
      <t>ヘイセイ</t>
    </rPh>
    <rPh sb="7" eb="8">
      <t>ネン</t>
    </rPh>
    <rPh sb="9" eb="10">
      <t>ツキ</t>
    </rPh>
    <rPh sb="11" eb="13">
      <t>ニホン</t>
    </rPh>
    <rPh sb="13" eb="15">
      <t>ヒョウジュン</t>
    </rPh>
    <rPh sb="15" eb="17">
      <t>サンギョウ</t>
    </rPh>
    <rPh sb="17" eb="19">
      <t>ブンルイ</t>
    </rPh>
    <rPh sb="20" eb="22">
      <t>オオハバ</t>
    </rPh>
    <rPh sb="23" eb="25">
      <t>カイテイ</t>
    </rPh>
    <rPh sb="29" eb="31">
      <t>ヘイセイ</t>
    </rPh>
    <rPh sb="33" eb="34">
      <t>ネン</t>
    </rPh>
    <rPh sb="34" eb="36">
      <t>チョウサ</t>
    </rPh>
    <rPh sb="36" eb="37">
      <t>ブン</t>
    </rPh>
    <rPh sb="39" eb="41">
      <t>サンギョウ</t>
    </rPh>
    <rPh sb="41" eb="43">
      <t>ブンルイ</t>
    </rPh>
    <rPh sb="43" eb="45">
      <t>コウモク</t>
    </rPh>
    <rPh sb="46" eb="47">
      <t>アラタ</t>
    </rPh>
    <rPh sb="55" eb="57">
      <t>ヘイセイ</t>
    </rPh>
    <rPh sb="59" eb="61">
      <t>ネンド</t>
    </rPh>
    <rPh sb="63" eb="65">
      <t>イチブ</t>
    </rPh>
    <rPh sb="65" eb="67">
      <t>カイテイ</t>
    </rPh>
    <phoneticPr fontId="2"/>
  </si>
  <si>
    <t>生産額
（30人以上の
事業所のみ）</t>
    <rPh sb="0" eb="3">
      <t>セイサンガク</t>
    </rPh>
    <rPh sb="7" eb="10">
      <t>ニンイジョウ</t>
    </rPh>
    <rPh sb="12" eb="15">
      <t>ジギョウショ</t>
    </rPh>
    <phoneticPr fontId="2"/>
  </si>
  <si>
    <t>春植え</t>
    <rPh sb="0" eb="1">
      <t>ハル</t>
    </rPh>
    <rPh sb="1" eb="2">
      <t>ウ</t>
    </rPh>
    <phoneticPr fontId="2"/>
  </si>
  <si>
    <t>（乾燥子実）</t>
    <rPh sb="1" eb="3">
      <t>カンソウ</t>
    </rPh>
    <rPh sb="3" eb="4">
      <t>コ</t>
    </rPh>
    <rPh sb="4" eb="5">
      <t>ミ</t>
    </rPh>
    <phoneticPr fontId="2"/>
  </si>
  <si>
    <t>３．規模別、経営組織別事業所数、従業者数、製造品出荷額等、その他</t>
    <rPh sb="2" eb="4">
      <t>キボ</t>
    </rPh>
    <rPh sb="4" eb="5">
      <t>ベツ</t>
    </rPh>
    <rPh sb="6" eb="8">
      <t>ケイエイ</t>
    </rPh>
    <rPh sb="8" eb="10">
      <t>ソシキ</t>
    </rPh>
    <rPh sb="10" eb="11">
      <t>ベツ</t>
    </rPh>
    <rPh sb="11" eb="14">
      <t>ジギョウショ</t>
    </rPh>
    <rPh sb="14" eb="15">
      <t>スウ</t>
    </rPh>
    <rPh sb="16" eb="19">
      <t>ジュウギョウシャ</t>
    </rPh>
    <rPh sb="19" eb="20">
      <t>スウ</t>
    </rPh>
    <rPh sb="21" eb="24">
      <t>セイゾウヒン</t>
    </rPh>
    <rPh sb="24" eb="26">
      <t>シュッカ</t>
    </rPh>
    <rPh sb="26" eb="27">
      <t>ガク</t>
    </rPh>
    <rPh sb="27" eb="28">
      <t>トウ</t>
    </rPh>
    <rPh sb="31" eb="32">
      <t>タ</t>
    </rPh>
    <phoneticPr fontId="2"/>
  </si>
  <si>
    <t>修理料その
他の収入額</t>
    <rPh sb="0" eb="2">
      <t>シュウリ</t>
    </rPh>
    <rPh sb="2" eb="3">
      <t>リョウ</t>
    </rPh>
    <rPh sb="6" eb="7">
      <t>タ</t>
    </rPh>
    <rPh sb="8" eb="11">
      <t>シュウニュウガク</t>
    </rPh>
    <phoneticPr fontId="2"/>
  </si>
  <si>
    <t>原材料
使用額等</t>
    <rPh sb="0" eb="3">
      <t>ゲンザイリョウ</t>
    </rPh>
    <rPh sb="4" eb="6">
      <t>シヨウ</t>
    </rPh>
    <rPh sb="6" eb="7">
      <t>ガク</t>
    </rPh>
    <rPh sb="7" eb="8">
      <t>ナド</t>
    </rPh>
    <phoneticPr fontId="2"/>
  </si>
  <si>
    <t>特殊
用途</t>
    <rPh sb="0" eb="2">
      <t>トクシュ</t>
    </rPh>
    <rPh sb="3" eb="5">
      <t>ヨウト</t>
    </rPh>
    <phoneticPr fontId="2"/>
  </si>
  <si>
    <t>不動産取引業</t>
    <rPh sb="0" eb="3">
      <t>フドウサン</t>
    </rPh>
    <rPh sb="3" eb="5">
      <t>トリヒキ</t>
    </rPh>
    <rPh sb="5" eb="6">
      <t>ギョウ</t>
    </rPh>
    <phoneticPr fontId="2"/>
  </si>
  <si>
    <t>ディジタル</t>
    <phoneticPr fontId="2"/>
  </si>
  <si>
    <t>ICカード</t>
    <phoneticPr fontId="2"/>
  </si>
  <si>
    <t>トラック</t>
    <phoneticPr fontId="2"/>
  </si>
  <si>
    <t>バス</t>
    <phoneticPr fontId="2"/>
  </si>
  <si>
    <t>－</t>
    <phoneticPr fontId="2"/>
  </si>
  <si>
    <t>－</t>
  </si>
  <si>
    <t>高圧電力A</t>
    <rPh sb="0" eb="2">
      <t>コウアツ</t>
    </rPh>
    <rPh sb="2" eb="4">
      <t>デンリョク</t>
    </rPh>
    <phoneticPr fontId="2"/>
  </si>
  <si>
    <t>大口電力</t>
    <rPh sb="0" eb="2">
      <t>オオグチ</t>
    </rPh>
    <rPh sb="2" eb="4">
      <t>デンリョク</t>
    </rPh>
    <phoneticPr fontId="2"/>
  </si>
  <si>
    <t>３．地域別農業経営体数、経営耕地面積</t>
    <rPh sb="2" eb="4">
      <t>チイキ</t>
    </rPh>
    <rPh sb="4" eb="5">
      <t>ベツ</t>
    </rPh>
    <rPh sb="5" eb="7">
      <t>ノウギョウ</t>
    </rPh>
    <rPh sb="7" eb="9">
      <t>ケイエイ</t>
    </rPh>
    <rPh sb="9" eb="10">
      <t>タイ</t>
    </rPh>
    <rPh sb="10" eb="11">
      <t>スウ</t>
    </rPh>
    <rPh sb="12" eb="14">
      <t>ケイエイ</t>
    </rPh>
    <rPh sb="14" eb="16">
      <t>コウチ</t>
    </rPh>
    <rPh sb="16" eb="18">
      <t>メンセキ</t>
    </rPh>
    <phoneticPr fontId="2"/>
  </si>
  <si>
    <t>経営耕地面積（アール）自給的農家を除く</t>
    <rPh sb="0" eb="2">
      <t>ケイエイ</t>
    </rPh>
    <rPh sb="2" eb="4">
      <t>コウチ</t>
    </rPh>
    <rPh sb="4" eb="6">
      <t>メンセキ</t>
    </rPh>
    <rPh sb="11" eb="13">
      <t>ジキュウ</t>
    </rPh>
    <rPh sb="13" eb="14">
      <t>テキ</t>
    </rPh>
    <rPh sb="14" eb="16">
      <t>ノウカ</t>
    </rPh>
    <rPh sb="17" eb="18">
      <t>ノゾ</t>
    </rPh>
    <phoneticPr fontId="2"/>
  </si>
  <si>
    <t>２．産業（小分類）別商店数、従業者数、年間商品販売額及び商品手持額等（飲食店を除く）　つづき</t>
    <rPh sb="2" eb="4">
      <t>サンギョウ</t>
    </rPh>
    <rPh sb="5" eb="8">
      <t>ショウブンルイ</t>
    </rPh>
    <rPh sb="9" eb="10">
      <t>ベツ</t>
    </rPh>
    <rPh sb="10" eb="12">
      <t>ショウテン</t>
    </rPh>
    <rPh sb="12" eb="13">
      <t>スウ</t>
    </rPh>
    <rPh sb="14" eb="17">
      <t>ジュウギョウシャ</t>
    </rPh>
    <rPh sb="17" eb="18">
      <t>スウ</t>
    </rPh>
    <rPh sb="19" eb="21">
      <t>ネンカン</t>
    </rPh>
    <rPh sb="21" eb="23">
      <t>ショウヒン</t>
    </rPh>
    <rPh sb="23" eb="25">
      <t>ハンバイ</t>
    </rPh>
    <rPh sb="25" eb="26">
      <t>ガク</t>
    </rPh>
    <rPh sb="26" eb="27">
      <t>オヨ</t>
    </rPh>
    <rPh sb="28" eb="30">
      <t>ショウヒン</t>
    </rPh>
    <rPh sb="30" eb="32">
      <t>テモチ</t>
    </rPh>
    <rPh sb="32" eb="33">
      <t>ガク</t>
    </rPh>
    <rPh sb="33" eb="34">
      <t>トウ</t>
    </rPh>
    <rPh sb="35" eb="37">
      <t>インショク</t>
    </rPh>
    <rPh sb="37" eb="38">
      <t>テン</t>
    </rPh>
    <rPh sb="39" eb="40">
      <t>ノゾ</t>
    </rPh>
    <phoneticPr fontId="2"/>
  </si>
  <si>
    <t>６年</t>
    <rPh sb="1" eb="2">
      <t>ネン</t>
    </rPh>
    <phoneticPr fontId="2"/>
  </si>
  <si>
    <t>７年</t>
    <rPh sb="1" eb="2">
      <t>ネン</t>
    </rPh>
    <phoneticPr fontId="2"/>
  </si>
  <si>
    <t>９年</t>
    <rPh sb="1" eb="2">
      <t>ネン</t>
    </rPh>
    <phoneticPr fontId="2"/>
  </si>
  <si>
    <t>製造品出荷額（年間）</t>
    <rPh sb="0" eb="3">
      <t>セイゾウヒン</t>
    </rPh>
    <rPh sb="3" eb="5">
      <t>シュッカ</t>
    </rPh>
    <rPh sb="5" eb="6">
      <t>ガク</t>
    </rPh>
    <rPh sb="7" eb="9">
      <t>ネンカン</t>
    </rPh>
    <phoneticPr fontId="2"/>
  </si>
  <si>
    <t>３．従業者規模別事業所数及び従業者数</t>
    <rPh sb="2" eb="5">
      <t>ジュウギョウシャ</t>
    </rPh>
    <rPh sb="5" eb="7">
      <t>キボ</t>
    </rPh>
    <rPh sb="7" eb="8">
      <t>ベツ</t>
    </rPh>
    <rPh sb="8" eb="11">
      <t>ジギョウショ</t>
    </rPh>
    <rPh sb="11" eb="12">
      <t>スウ</t>
    </rPh>
    <rPh sb="12" eb="13">
      <t>オヨ</t>
    </rPh>
    <rPh sb="14" eb="17">
      <t>ジュウギョウシャ</t>
    </rPh>
    <rPh sb="17" eb="18">
      <t>スウ</t>
    </rPh>
    <phoneticPr fontId="2"/>
  </si>
  <si>
    <t>宿泊業</t>
    <rPh sb="0" eb="2">
      <t>シュクハク</t>
    </rPh>
    <rPh sb="2" eb="3">
      <t>ギョウ</t>
    </rPh>
    <phoneticPr fontId="2"/>
  </si>
  <si>
    <t>鉄鋼業</t>
    <rPh sb="0" eb="2">
      <t>テッコウ</t>
    </rPh>
    <rPh sb="2" eb="3">
      <t>ギョウ</t>
    </rPh>
    <phoneticPr fontId="2"/>
  </si>
  <si>
    <t>金属製品製造業</t>
    <rPh sb="0" eb="2">
      <t>キンゾク</t>
    </rPh>
    <rPh sb="2" eb="4">
      <t>セイヒン</t>
    </rPh>
    <rPh sb="4" eb="7">
      <t>セイゾウギョウ</t>
    </rPh>
    <phoneticPr fontId="2"/>
  </si>
  <si>
    <t>（単位：戸）</t>
    <rPh sb="1" eb="3">
      <t>タンイ</t>
    </rPh>
    <rPh sb="4" eb="5">
      <t>コ</t>
    </rPh>
    <phoneticPr fontId="2"/>
  </si>
  <si>
    <t>輸出入貨物</t>
    <rPh sb="0" eb="1">
      <t>ユ</t>
    </rPh>
    <rPh sb="1" eb="2">
      <t>デ</t>
    </rPh>
    <rPh sb="2" eb="3">
      <t>ニュウ</t>
    </rPh>
    <rPh sb="3" eb="5">
      <t>カモツ</t>
    </rPh>
    <phoneticPr fontId="2"/>
  </si>
  <si>
    <t>年　　　　　次</t>
    <rPh sb="0" eb="1">
      <t>トシ</t>
    </rPh>
    <rPh sb="6" eb="7">
      <t>ツギ</t>
    </rPh>
    <phoneticPr fontId="2"/>
  </si>
  <si>
    <t>隻　　数</t>
    <rPh sb="0" eb="1">
      <t>セキ</t>
    </rPh>
    <rPh sb="3" eb="4">
      <t>スウ</t>
    </rPh>
    <phoneticPr fontId="2"/>
  </si>
  <si>
    <t>輸送用機械器具製造業</t>
    <rPh sb="0" eb="3">
      <t>ユソウヨウ</t>
    </rPh>
    <rPh sb="3" eb="5">
      <t>キカイ</t>
    </rPh>
    <rPh sb="5" eb="7">
      <t>キグ</t>
    </rPh>
    <rPh sb="7" eb="10">
      <t>セイゾウギョウ</t>
    </rPh>
    <phoneticPr fontId="2"/>
  </si>
  <si>
    <t>総　　　　　　　量</t>
    <rPh sb="0" eb="1">
      <t>フサ</t>
    </rPh>
    <rPh sb="8" eb="9">
      <t>リョウ</t>
    </rPh>
    <phoneticPr fontId="2"/>
  </si>
  <si>
    <t>魚　　　　　　　類</t>
    <rPh sb="0" eb="1">
      <t>サカナ</t>
    </rPh>
    <rPh sb="8" eb="9">
      <t>タグイ</t>
    </rPh>
    <phoneticPr fontId="2"/>
  </si>
  <si>
    <t>さめ類</t>
    <rPh sb="2" eb="3">
      <t>ルイ</t>
    </rPh>
    <phoneticPr fontId="2"/>
  </si>
  <si>
    <t>にべ・ぐち類</t>
    <rPh sb="5" eb="6">
      <t>ルイ</t>
    </rPh>
    <phoneticPr fontId="2"/>
  </si>
  <si>
    <t>えそ類</t>
    <rPh sb="2" eb="3">
      <t>ルイ</t>
    </rPh>
    <phoneticPr fontId="2"/>
  </si>
  <si>
    <t>あなご類</t>
    <rPh sb="3" eb="4">
      <t>ルイ</t>
    </rPh>
    <phoneticPr fontId="2"/>
  </si>
  <si>
    <t>えい類</t>
    <rPh sb="2" eb="3">
      <t>ルイ</t>
    </rPh>
    <phoneticPr fontId="2"/>
  </si>
  <si>
    <t>すずき類</t>
    <rPh sb="3" eb="4">
      <t>ルイ</t>
    </rPh>
    <phoneticPr fontId="2"/>
  </si>
  <si>
    <t>え　　　び　　　類</t>
    <rPh sb="8" eb="9">
      <t>ルイ</t>
    </rPh>
    <phoneticPr fontId="2"/>
  </si>
  <si>
    <t>その他のえび類</t>
    <rPh sb="2" eb="3">
      <t>タ</t>
    </rPh>
    <rPh sb="6" eb="7">
      <t>ルイ</t>
    </rPh>
    <phoneticPr fontId="2"/>
  </si>
  <si>
    <t>２０年</t>
    <rPh sb="2" eb="3">
      <t>ネン</t>
    </rPh>
    <phoneticPr fontId="2"/>
  </si>
  <si>
    <t>従　　業　　者　　数</t>
    <rPh sb="0" eb="1">
      <t>ジュウ</t>
    </rPh>
    <rPh sb="3" eb="4">
      <t>ギョウ</t>
    </rPh>
    <rPh sb="6" eb="7">
      <t>モノ</t>
    </rPh>
    <rPh sb="9" eb="10">
      <t>スウ</t>
    </rPh>
    <phoneticPr fontId="2"/>
  </si>
  <si>
    <t>修理料収入額
その他</t>
    <rPh sb="0" eb="2">
      <t>シュウリ</t>
    </rPh>
    <rPh sb="2" eb="3">
      <t>リョウ</t>
    </rPh>
    <rPh sb="3" eb="5">
      <t>シュウニュウ</t>
    </rPh>
    <rPh sb="5" eb="6">
      <t>ガク</t>
    </rPh>
    <rPh sb="9" eb="10">
      <t>タ</t>
    </rPh>
    <phoneticPr fontId="2"/>
  </si>
  <si>
    <t>個人業主
及び
家族従業者</t>
    <rPh sb="0" eb="2">
      <t>コジン</t>
    </rPh>
    <rPh sb="2" eb="4">
      <t>ギョウシュ</t>
    </rPh>
    <rPh sb="5" eb="6">
      <t>オヨ</t>
    </rPh>
    <rPh sb="8" eb="10">
      <t>カゾク</t>
    </rPh>
    <rPh sb="10" eb="13">
      <t>ジュウギョウシャ</t>
    </rPh>
    <phoneticPr fontId="2"/>
  </si>
  <si>
    <t>その他の卸売業</t>
    <rPh sb="2" eb="3">
      <t>タ</t>
    </rPh>
    <rPh sb="4" eb="7">
      <t>オロシウリギョウ</t>
    </rPh>
    <phoneticPr fontId="2"/>
  </si>
  <si>
    <t>１２年</t>
    <rPh sb="2" eb="3">
      <t>ネン</t>
    </rPh>
    <phoneticPr fontId="2"/>
  </si>
  <si>
    <t>法人でない団体</t>
    <rPh sb="0" eb="2">
      <t>ホウジン</t>
    </rPh>
    <rPh sb="5" eb="7">
      <t>ダンタイ</t>
    </rPh>
    <phoneticPr fontId="2"/>
  </si>
  <si>
    <t>常用労働者</t>
    <rPh sb="0" eb="2">
      <t>ジョウヨウ</t>
    </rPh>
    <rPh sb="2" eb="5">
      <t>ロウドウシャ</t>
    </rPh>
    <phoneticPr fontId="2"/>
  </si>
  <si>
    <t>総額</t>
    <rPh sb="0" eb="2">
      <t>ソウガク</t>
    </rPh>
    <phoneticPr fontId="2"/>
  </si>
  <si>
    <t>製造品出荷額</t>
    <rPh sb="0" eb="3">
      <t>セイゾウヒン</t>
    </rPh>
    <rPh sb="3" eb="5">
      <t>シュッカ</t>
    </rPh>
    <rPh sb="5" eb="6">
      <t>ガク</t>
    </rPh>
    <phoneticPr fontId="2"/>
  </si>
  <si>
    <t>加工賃収入額</t>
    <rPh sb="0" eb="3">
      <t>カコウチン</t>
    </rPh>
    <rPh sb="3" eb="5">
      <t>シュウニュウ</t>
    </rPh>
    <rPh sb="5" eb="6">
      <t>ガク</t>
    </rPh>
    <phoneticPr fontId="2"/>
  </si>
  <si>
    <t>付加価値額
（30人以上の
事業所のみ）</t>
    <rPh sb="0" eb="2">
      <t>フカ</t>
    </rPh>
    <rPh sb="2" eb="4">
      <t>カチ</t>
    </rPh>
    <rPh sb="4" eb="5">
      <t>ガク</t>
    </rPh>
    <rPh sb="9" eb="12">
      <t>ニンイジョウ</t>
    </rPh>
    <rPh sb="14" eb="17">
      <t>ジギョウショ</t>
    </rPh>
    <phoneticPr fontId="2"/>
  </si>
  <si>
    <t>1人当たり
の製造品
出荷額等</t>
    <rPh sb="0" eb="2">
      <t>ヒトリ</t>
    </rPh>
    <rPh sb="2" eb="3">
      <t>ア</t>
    </rPh>
    <rPh sb="7" eb="10">
      <t>セイゾウヒン</t>
    </rPh>
    <rPh sb="11" eb="13">
      <t>シュッカ</t>
    </rPh>
    <rPh sb="13" eb="14">
      <t>ガク</t>
    </rPh>
    <rPh sb="14" eb="15">
      <t>ナド</t>
    </rPh>
    <phoneticPr fontId="2"/>
  </si>
  <si>
    <t>製　造　品　出　荷　額　等</t>
    <rPh sb="0" eb="1">
      <t>セイ</t>
    </rPh>
    <rPh sb="2" eb="3">
      <t>ヅクリ</t>
    </rPh>
    <rPh sb="4" eb="5">
      <t>シナ</t>
    </rPh>
    <rPh sb="6" eb="7">
      <t>デ</t>
    </rPh>
    <rPh sb="8" eb="9">
      <t>ニ</t>
    </rPh>
    <rPh sb="10" eb="11">
      <t>ガク</t>
    </rPh>
    <rPh sb="12" eb="13">
      <t>トウ</t>
    </rPh>
    <phoneticPr fontId="2"/>
  </si>
  <si>
    <t>万円</t>
    <rPh sb="0" eb="2">
      <t>マンエン</t>
    </rPh>
    <phoneticPr fontId="2"/>
  </si>
  <si>
    <t>印刷・同関連産業</t>
    <rPh sb="0" eb="2">
      <t>インサツ</t>
    </rPh>
    <rPh sb="3" eb="4">
      <t>ドウ</t>
    </rPh>
    <rPh sb="4" eb="6">
      <t>カンレン</t>
    </rPh>
    <rPh sb="6" eb="8">
      <t>サンギョウ</t>
    </rPh>
    <phoneticPr fontId="2"/>
  </si>
  <si>
    <t>宇多</t>
    <rPh sb="0" eb="2">
      <t>ウダ</t>
    </rPh>
    <phoneticPr fontId="2"/>
  </si>
  <si>
    <t>板原</t>
    <rPh sb="0" eb="2">
      <t>イタハラ</t>
    </rPh>
    <phoneticPr fontId="2"/>
  </si>
  <si>
    <t>２．産業（小分類）別商店数、従業者数、年間商品販売額及び商品手持額等（飲食店を除く）</t>
    <rPh sb="2" eb="4">
      <t>サンギョウ</t>
    </rPh>
    <rPh sb="5" eb="8">
      <t>ショウブンルイ</t>
    </rPh>
    <rPh sb="9" eb="10">
      <t>ベツ</t>
    </rPh>
    <rPh sb="10" eb="12">
      <t>ショウテン</t>
    </rPh>
    <rPh sb="12" eb="13">
      <t>スウ</t>
    </rPh>
    <rPh sb="14" eb="17">
      <t>ジュウギョウシャ</t>
    </rPh>
    <rPh sb="17" eb="18">
      <t>スウ</t>
    </rPh>
    <rPh sb="19" eb="21">
      <t>ネンカン</t>
    </rPh>
    <rPh sb="21" eb="23">
      <t>ショウヒン</t>
    </rPh>
    <rPh sb="23" eb="25">
      <t>ハンバイ</t>
    </rPh>
    <rPh sb="25" eb="26">
      <t>ガク</t>
    </rPh>
    <rPh sb="26" eb="27">
      <t>オヨ</t>
    </rPh>
    <rPh sb="28" eb="30">
      <t>ショウヒン</t>
    </rPh>
    <rPh sb="30" eb="32">
      <t>テモチ</t>
    </rPh>
    <rPh sb="32" eb="33">
      <t>ガク</t>
    </rPh>
    <rPh sb="33" eb="34">
      <t>トウ</t>
    </rPh>
    <rPh sb="35" eb="37">
      <t>インショク</t>
    </rPh>
    <rPh sb="37" eb="38">
      <t>テン</t>
    </rPh>
    <rPh sb="39" eb="40">
      <t>ノゾ</t>
    </rPh>
    <phoneticPr fontId="2"/>
  </si>
  <si>
    <t>　　　平成19年10月の分社化に伴い郵便局株式会社の窓口においての取り扱い数は含まれていません。</t>
    <rPh sb="3" eb="5">
      <t>ヘイセイ</t>
    </rPh>
    <rPh sb="7" eb="8">
      <t>ネン</t>
    </rPh>
    <rPh sb="10" eb="11">
      <t>ガツ</t>
    </rPh>
    <rPh sb="12" eb="15">
      <t>ブンシャカ</t>
    </rPh>
    <rPh sb="16" eb="17">
      <t>トモナ</t>
    </rPh>
    <rPh sb="18" eb="21">
      <t>ユウビンキョク</t>
    </rPh>
    <rPh sb="21" eb="25">
      <t>カブシキガイシャ</t>
    </rPh>
    <rPh sb="26" eb="28">
      <t>マドグチ</t>
    </rPh>
    <rPh sb="33" eb="34">
      <t>ト</t>
    </rPh>
    <rPh sb="35" eb="36">
      <t>アツカ</t>
    </rPh>
    <rPh sb="37" eb="38">
      <t>カズ</t>
    </rPh>
    <rPh sb="39" eb="40">
      <t>フク</t>
    </rPh>
    <phoneticPr fontId="2"/>
  </si>
  <si>
    <t>40.</t>
    <phoneticPr fontId="2"/>
  </si>
  <si>
    <t>第９回国勢調査</t>
    <rPh sb="0" eb="1">
      <t>ダイ</t>
    </rPh>
    <rPh sb="2" eb="3">
      <t>カイ</t>
    </rPh>
    <rPh sb="3" eb="5">
      <t>コクセイ</t>
    </rPh>
    <rPh sb="5" eb="7">
      <t>チョウサ</t>
    </rPh>
    <phoneticPr fontId="2"/>
  </si>
  <si>
    <t>35.</t>
    <phoneticPr fontId="2"/>
  </si>
  <si>
    <t>第８回国勢調査</t>
    <rPh sb="0" eb="1">
      <t>ダイ</t>
    </rPh>
    <rPh sb="2" eb="3">
      <t>カイ</t>
    </rPh>
    <rPh sb="3" eb="5">
      <t>コクセイ</t>
    </rPh>
    <rPh sb="5" eb="7">
      <t>チョウサ</t>
    </rPh>
    <phoneticPr fontId="2"/>
  </si>
  <si>
    <t>30.</t>
    <phoneticPr fontId="2"/>
  </si>
  <si>
    <t>（住民登録制度施行）</t>
    <rPh sb="1" eb="3">
      <t>ジュウミン</t>
    </rPh>
    <rPh sb="3" eb="5">
      <t>トウロク</t>
    </rPh>
    <rPh sb="5" eb="7">
      <t>セイド</t>
    </rPh>
    <rPh sb="7" eb="9">
      <t>セコウ</t>
    </rPh>
    <phoneticPr fontId="2"/>
  </si>
  <si>
    <t>27.</t>
    <phoneticPr fontId="2"/>
  </si>
  <si>
    <t>第７回国勢調査</t>
    <rPh sb="0" eb="1">
      <t>ダイ</t>
    </rPh>
    <rPh sb="2" eb="3">
      <t>カイ</t>
    </rPh>
    <rPh sb="3" eb="5">
      <t>コクセイ</t>
    </rPh>
    <rPh sb="5" eb="7">
      <t>チョウサ</t>
    </rPh>
    <phoneticPr fontId="2"/>
  </si>
  <si>
    <t>25.</t>
    <phoneticPr fontId="2"/>
  </si>
  <si>
    <t>常住人口調査</t>
    <rPh sb="0" eb="2">
      <t>ジョウジュウ</t>
    </rPh>
    <rPh sb="2" eb="4">
      <t>ジンコウ</t>
    </rPh>
    <rPh sb="4" eb="6">
      <t>チョウサ</t>
    </rPh>
    <phoneticPr fontId="2"/>
  </si>
  <si>
    <t>8.</t>
    <phoneticPr fontId="2"/>
  </si>
  <si>
    <t>23.</t>
  </si>
  <si>
    <t>第６回国勢調査</t>
    <rPh sb="0" eb="1">
      <t>ダイ</t>
    </rPh>
    <rPh sb="2" eb="3">
      <t>カイ</t>
    </rPh>
    <rPh sb="3" eb="5">
      <t>コクセイ</t>
    </rPh>
    <rPh sb="5" eb="7">
      <t>チョウサ</t>
    </rPh>
    <phoneticPr fontId="2"/>
  </si>
  <si>
    <t>人口調査</t>
    <rPh sb="0" eb="2">
      <t>ジンコウ</t>
    </rPh>
    <rPh sb="2" eb="4">
      <t>チョウサ</t>
    </rPh>
    <phoneticPr fontId="2"/>
  </si>
  <si>
    <t>19.</t>
    <phoneticPr fontId="2"/>
  </si>
  <si>
    <t>（市制施行）</t>
    <rPh sb="1" eb="3">
      <t>シセイ</t>
    </rPh>
    <rPh sb="3" eb="5">
      <t>セコウ</t>
    </rPh>
    <phoneticPr fontId="2"/>
  </si>
  <si>
    <t>4.</t>
    <phoneticPr fontId="2"/>
  </si>
  <si>
    <t>第５回国勢調査</t>
    <rPh sb="0" eb="1">
      <t>ダイ</t>
    </rPh>
    <rPh sb="2" eb="3">
      <t>カイ</t>
    </rPh>
    <rPh sb="3" eb="5">
      <t>コクセイ</t>
    </rPh>
    <rPh sb="5" eb="7">
      <t>チョウサ</t>
    </rPh>
    <phoneticPr fontId="2"/>
  </si>
  <si>
    <t>15.</t>
    <phoneticPr fontId="2"/>
  </si>
  <si>
    <t>第４回国勢調査</t>
    <rPh sb="0" eb="1">
      <t>ダイ</t>
    </rPh>
    <rPh sb="2" eb="3">
      <t>カイ</t>
    </rPh>
    <rPh sb="3" eb="5">
      <t>コクセイ</t>
    </rPh>
    <rPh sb="5" eb="7">
      <t>チョウサ</t>
    </rPh>
    <phoneticPr fontId="2"/>
  </si>
  <si>
    <t>（穴師村・上條村合併）</t>
    <rPh sb="1" eb="2">
      <t>アナ</t>
    </rPh>
    <rPh sb="2" eb="3">
      <t>シ</t>
    </rPh>
    <rPh sb="3" eb="4">
      <t>ムラ</t>
    </rPh>
    <rPh sb="5" eb="7">
      <t>カミジョウ</t>
    </rPh>
    <rPh sb="7" eb="8">
      <t>ムラ</t>
    </rPh>
    <rPh sb="8" eb="10">
      <t>ガッペイ</t>
    </rPh>
    <phoneticPr fontId="2"/>
  </si>
  <si>
    <t>第３回国勢調査</t>
    <rPh sb="0" eb="1">
      <t>ダイ</t>
    </rPh>
    <rPh sb="2" eb="3">
      <t>カイ</t>
    </rPh>
    <rPh sb="3" eb="5">
      <t>コクセイ</t>
    </rPh>
    <rPh sb="5" eb="7">
      <t>チョウサ</t>
    </rPh>
    <phoneticPr fontId="2"/>
  </si>
  <si>
    <t>5.</t>
    <phoneticPr fontId="2"/>
  </si>
  <si>
    <t>第２回国勢調査</t>
    <rPh sb="0" eb="1">
      <t>ダイ</t>
    </rPh>
    <rPh sb="2" eb="3">
      <t>カイ</t>
    </rPh>
    <rPh sb="3" eb="5">
      <t>コクセイ</t>
    </rPh>
    <rPh sb="5" eb="7">
      <t>チョウサ</t>
    </rPh>
    <phoneticPr fontId="2"/>
  </si>
  <si>
    <t>14.</t>
    <phoneticPr fontId="2"/>
  </si>
  <si>
    <t>第１回国勢調査</t>
    <rPh sb="0" eb="1">
      <t>ダイ</t>
    </rPh>
    <rPh sb="2" eb="3">
      <t>カイ</t>
    </rPh>
    <rPh sb="3" eb="5">
      <t>コクセイ</t>
    </rPh>
    <rPh sb="5" eb="7">
      <t>チョウサ</t>
    </rPh>
    <phoneticPr fontId="2"/>
  </si>
  <si>
    <t>9.</t>
    <phoneticPr fontId="2"/>
  </si>
  <si>
    <t>（町制施行）</t>
    <rPh sb="1" eb="2">
      <t>マチ</t>
    </rPh>
    <rPh sb="2" eb="3">
      <t>セイ</t>
    </rPh>
    <rPh sb="3" eb="5">
      <t>セコウ</t>
    </rPh>
    <phoneticPr fontId="2"/>
  </si>
  <si>
    <t>降　　水　　量（ｍｍ）</t>
    <rPh sb="0" eb="1">
      <t>ゴウ</t>
    </rPh>
    <rPh sb="3" eb="4">
      <t>ミズ</t>
    </rPh>
    <rPh sb="6" eb="7">
      <t>リョウ</t>
    </rPh>
    <phoneticPr fontId="2"/>
  </si>
  <si>
    <t>１．市の降水量</t>
    <rPh sb="2" eb="3">
      <t>シ</t>
    </rPh>
    <rPh sb="4" eb="7">
      <t>コウスイリョウ</t>
    </rPh>
    <phoneticPr fontId="2"/>
  </si>
  <si>
    <t>資料：農業委員会</t>
    <rPh sb="0" eb="2">
      <t>シリョウ</t>
    </rPh>
    <rPh sb="3" eb="5">
      <t>ノウギョウ</t>
    </rPh>
    <rPh sb="5" eb="8">
      <t>イインカイ</t>
    </rPh>
    <phoneticPr fontId="2"/>
  </si>
  <si>
    <t>第５条</t>
    <rPh sb="0" eb="1">
      <t>ダイ</t>
    </rPh>
    <rPh sb="2" eb="3">
      <t>ジョウ</t>
    </rPh>
    <phoneticPr fontId="2"/>
  </si>
  <si>
    <t>第４条</t>
    <rPh sb="0" eb="1">
      <t>ダイ</t>
    </rPh>
    <rPh sb="2" eb="3">
      <t>ジョウ</t>
    </rPh>
    <phoneticPr fontId="2"/>
  </si>
  <si>
    <t>道水路</t>
    <rPh sb="0" eb="1">
      <t>ミチ</t>
    </rPh>
    <rPh sb="1" eb="3">
      <t>スイロ</t>
    </rPh>
    <phoneticPr fontId="2"/>
  </si>
  <si>
    <t>工場</t>
    <rPh sb="0" eb="2">
      <t>コウバ</t>
    </rPh>
    <phoneticPr fontId="2"/>
  </si>
  <si>
    <t>住宅</t>
    <rPh sb="0" eb="2">
      <t>ジュウタク</t>
    </rPh>
    <phoneticPr fontId="2"/>
  </si>
  <si>
    <t>３　～　４人</t>
    <rPh sb="5" eb="6">
      <t>ニン</t>
    </rPh>
    <phoneticPr fontId="2"/>
  </si>
  <si>
    <t>５　～　９人</t>
    <rPh sb="5" eb="6">
      <t>ニン</t>
    </rPh>
    <phoneticPr fontId="2"/>
  </si>
  <si>
    <t>１０　～　１９人</t>
    <rPh sb="7" eb="8">
      <t>ニン</t>
    </rPh>
    <phoneticPr fontId="2"/>
  </si>
  <si>
    <t>２０　～　２９人</t>
    <rPh sb="7" eb="8">
      <t>ニン</t>
    </rPh>
    <phoneticPr fontId="2"/>
  </si>
  <si>
    <t>資料：泉北府税事務所</t>
    <rPh sb="0" eb="2">
      <t>シリョウ</t>
    </rPh>
    <rPh sb="3" eb="5">
      <t>センボク</t>
    </rPh>
    <rPh sb="5" eb="6">
      <t>フ</t>
    </rPh>
    <rPh sb="6" eb="7">
      <t>ゼイ</t>
    </rPh>
    <rPh sb="7" eb="9">
      <t>ジム</t>
    </rPh>
    <rPh sb="9" eb="10">
      <t>ショ</t>
    </rPh>
    <phoneticPr fontId="2"/>
  </si>
  <si>
    <t>二輪</t>
    <rPh sb="0" eb="2">
      <t>ニリン</t>
    </rPh>
    <phoneticPr fontId="2"/>
  </si>
  <si>
    <t>上　　り</t>
    <rPh sb="0" eb="1">
      <t>ノボ</t>
    </rPh>
    <phoneticPr fontId="2"/>
  </si>
  <si>
    <t>下　　り</t>
    <rPh sb="0" eb="1">
      <t>クダ</t>
    </rPh>
    <phoneticPr fontId="2"/>
  </si>
  <si>
    <t>電　　　灯　　　需　　　要　　　口　　　数</t>
    <rPh sb="0" eb="1">
      <t>デン</t>
    </rPh>
    <rPh sb="4" eb="5">
      <t>ヒ</t>
    </rPh>
    <rPh sb="8" eb="9">
      <t>ジュ</t>
    </rPh>
    <rPh sb="12" eb="13">
      <t>ヨウ</t>
    </rPh>
    <rPh sb="16" eb="17">
      <t>クチ</t>
    </rPh>
    <rPh sb="20" eb="21">
      <t>スウ</t>
    </rPh>
    <phoneticPr fontId="2"/>
  </si>
  <si>
    <t>食料品製造業</t>
    <rPh sb="0" eb="3">
      <t>ショクリョウヒン</t>
    </rPh>
    <rPh sb="3" eb="6">
      <t>セイゾウギョウ</t>
    </rPh>
    <phoneticPr fontId="2"/>
  </si>
  <si>
    <t>繊維工業</t>
    <rPh sb="0" eb="2">
      <t>センイ</t>
    </rPh>
    <rPh sb="2" eb="4">
      <t>コウギョウ</t>
    </rPh>
    <phoneticPr fontId="2"/>
  </si>
  <si>
    <t>小　　売　　業</t>
    <rPh sb="0" eb="1">
      <t>ショウ</t>
    </rPh>
    <rPh sb="3" eb="4">
      <t>バイ</t>
    </rPh>
    <rPh sb="6" eb="7">
      <t>ギョウ</t>
    </rPh>
    <phoneticPr fontId="2"/>
  </si>
  <si>
    <t>一般卸売業</t>
    <rPh sb="0" eb="2">
      <t>イッパン</t>
    </rPh>
    <phoneticPr fontId="2"/>
  </si>
  <si>
    <t>2㍑超</t>
    <rPh sb="2" eb="3">
      <t>チョウ</t>
    </rPh>
    <phoneticPr fontId="2"/>
  </si>
  <si>
    <t>2㍑以下</t>
    <rPh sb="2" eb="4">
      <t>イカ</t>
    </rPh>
    <phoneticPr fontId="2"/>
  </si>
  <si>
    <t>販売</t>
    <rPh sb="0" eb="2">
      <t>ハンバイ</t>
    </rPh>
    <phoneticPr fontId="2"/>
  </si>
  <si>
    <t>４．経営耕地面積規模別農家数</t>
    <rPh sb="8" eb="10">
      <t>キボ</t>
    </rPh>
    <rPh sb="10" eb="11">
      <t>ベツ</t>
    </rPh>
    <rPh sb="11" eb="13">
      <t>ノウカ</t>
    </rPh>
    <rPh sb="13" eb="14">
      <t>スウ</t>
    </rPh>
    <phoneticPr fontId="2"/>
  </si>
  <si>
    <t>５．年齢別農家世帯員数</t>
    <rPh sb="2" eb="4">
      <t>ネンレイ</t>
    </rPh>
    <rPh sb="4" eb="5">
      <t>ベツ</t>
    </rPh>
    <rPh sb="5" eb="7">
      <t>ノウカ</t>
    </rPh>
    <rPh sb="7" eb="9">
      <t>セタイ</t>
    </rPh>
    <rPh sb="9" eb="11">
      <t>インスウ</t>
    </rPh>
    <phoneticPr fontId="2"/>
  </si>
  <si>
    <t>60歳
　　以上</t>
    <rPh sb="2" eb="3">
      <t>サイ</t>
    </rPh>
    <rPh sb="6" eb="8">
      <t>イジョウ</t>
    </rPh>
    <phoneticPr fontId="2"/>
  </si>
  <si>
    <t>30～
　59歳</t>
    <rPh sb="7" eb="8">
      <t>サイ</t>
    </rPh>
    <phoneticPr fontId="2"/>
  </si>
  <si>
    <t>２１年</t>
    <rPh sb="2" eb="3">
      <t>ネン</t>
    </rPh>
    <phoneticPr fontId="2"/>
  </si>
  <si>
    <t>船外機付漁船</t>
    <rPh sb="0" eb="2">
      <t>センガイ</t>
    </rPh>
    <rPh sb="2" eb="3">
      <t>キ</t>
    </rPh>
    <rPh sb="3" eb="4">
      <t>ツ</t>
    </rPh>
    <rPh sb="4" eb="6">
      <t>ギョセン</t>
    </rPh>
    <phoneticPr fontId="2"/>
  </si>
  <si>
    <t>１．郵便物等取扱状況</t>
    <rPh sb="2" eb="5">
      <t>ユウビンブツ</t>
    </rPh>
    <rPh sb="5" eb="6">
      <t>トウ</t>
    </rPh>
    <rPh sb="6" eb="8">
      <t>トリアツカイ</t>
    </rPh>
    <rPh sb="8" eb="10">
      <t>ジョウキョウ</t>
    </rPh>
    <phoneticPr fontId="2"/>
  </si>
  <si>
    <t>小　包　（千個）</t>
    <rPh sb="0" eb="1">
      <t>ショウ</t>
    </rPh>
    <rPh sb="2" eb="3">
      <t>ツツミ</t>
    </rPh>
    <rPh sb="5" eb="6">
      <t>セン</t>
    </rPh>
    <rPh sb="6" eb="7">
      <t>コ</t>
    </rPh>
    <phoneticPr fontId="2"/>
  </si>
  <si>
    <t>－</t>
    <phoneticPr fontId="2"/>
  </si>
  <si>
    <t>200～</t>
    <phoneticPr fontId="2"/>
  </si>
  <si>
    <t>50～</t>
    <phoneticPr fontId="2"/>
  </si>
  <si>
    <t>30～</t>
    <phoneticPr fontId="2"/>
  </si>
  <si>
    <t>4～</t>
    <phoneticPr fontId="2"/>
  </si>
  <si>
    <t>1～</t>
    <phoneticPr fontId="2"/>
  </si>
  <si>
    <t>よしえび（しらさえび）</t>
    <phoneticPr fontId="2"/>
  </si>
  <si>
    <t>くるまえび</t>
    <phoneticPr fontId="2"/>
  </si>
  <si>
    <t>いかなご</t>
    <phoneticPr fontId="2"/>
  </si>
  <si>
    <t>くろだい</t>
    <phoneticPr fontId="2"/>
  </si>
  <si>
    <t>まだい</t>
    <phoneticPr fontId="2"/>
  </si>
  <si>
    <t>資料：関西電力㈱</t>
    <rPh sb="0" eb="2">
      <t>シリョウ</t>
    </rPh>
    <rPh sb="3" eb="5">
      <t>カンサイ</t>
    </rPh>
    <rPh sb="5" eb="7">
      <t>デンリョク</t>
    </rPh>
    <phoneticPr fontId="2"/>
  </si>
  <si>
    <t>世帯</t>
    <rPh sb="0" eb="2">
      <t>セタイ</t>
    </rPh>
    <phoneticPr fontId="2"/>
  </si>
  <si>
    <t>人</t>
    <rPh sb="0" eb="1">
      <t>ニン</t>
    </rPh>
    <phoneticPr fontId="2"/>
  </si>
  <si>
    <t>男</t>
    <rPh sb="0" eb="1">
      <t>オトコ</t>
    </rPh>
    <phoneticPr fontId="2"/>
  </si>
  <si>
    <t>女</t>
    <rPh sb="0" eb="1">
      <t>オンナ</t>
    </rPh>
    <phoneticPr fontId="2"/>
  </si>
  <si>
    <t>１．農家数、農家世帯員数の推移</t>
    <rPh sb="2" eb="4">
      <t>ノウカ</t>
    </rPh>
    <rPh sb="4" eb="5">
      <t>スウ</t>
    </rPh>
    <rPh sb="6" eb="8">
      <t>ノウカ</t>
    </rPh>
    <rPh sb="8" eb="10">
      <t>セタイ</t>
    </rPh>
    <rPh sb="10" eb="12">
      <t>インズウ</t>
    </rPh>
    <rPh sb="13" eb="15">
      <t>スイイ</t>
    </rPh>
    <phoneticPr fontId="2"/>
  </si>
  <si>
    <t>３０　～　４９人</t>
    <rPh sb="7" eb="8">
      <t>ニン</t>
    </rPh>
    <phoneticPr fontId="2"/>
  </si>
  <si>
    <t>５０　～９９人</t>
    <rPh sb="6" eb="7">
      <t>ニン</t>
    </rPh>
    <phoneticPr fontId="2"/>
  </si>
  <si>
    <t>１００　人以上</t>
    <rPh sb="4" eb="7">
      <t>ニンイジョウ</t>
    </rPh>
    <phoneticPr fontId="2"/>
  </si>
  <si>
    <t>１．商業の概況（飲食店を除く）</t>
    <rPh sb="2" eb="4">
      <t>ショウギョウ</t>
    </rPh>
    <rPh sb="5" eb="7">
      <t>ガイキョウ</t>
    </rPh>
    <rPh sb="8" eb="10">
      <t>インショク</t>
    </rPh>
    <rPh sb="10" eb="11">
      <t>テン</t>
    </rPh>
    <rPh sb="12" eb="13">
      <t>ノゾ</t>
    </rPh>
    <phoneticPr fontId="2"/>
  </si>
  <si>
    <t>機械器具小売業</t>
    <rPh sb="0" eb="2">
      <t>キカイ</t>
    </rPh>
    <rPh sb="2" eb="4">
      <t>キグ</t>
    </rPh>
    <rPh sb="4" eb="7">
      <t>コウリギョウ</t>
    </rPh>
    <phoneticPr fontId="2"/>
  </si>
  <si>
    <t>業務用電力</t>
    <rPh sb="0" eb="3">
      <t>ギョウムヨウ</t>
    </rPh>
    <rPh sb="3" eb="5">
      <t>デンリョク</t>
    </rPh>
    <phoneticPr fontId="2"/>
  </si>
  <si>
    <t>低圧電力</t>
    <rPh sb="0" eb="2">
      <t>テイアツ</t>
    </rPh>
    <rPh sb="2" eb="4">
      <t>デンリョク</t>
    </rPh>
    <phoneticPr fontId="2"/>
  </si>
  <si>
    <t>５．町丁別・５歳階級別人口</t>
    <rPh sb="2" eb="3">
      <t>マチ</t>
    </rPh>
    <rPh sb="3" eb="4">
      <t>チョウ</t>
    </rPh>
    <rPh sb="4" eb="5">
      <t>ベツ</t>
    </rPh>
    <rPh sb="7" eb="8">
      <t>サイ</t>
    </rPh>
    <rPh sb="8" eb="10">
      <t>カイキュウ</t>
    </rPh>
    <rPh sb="10" eb="11">
      <t>ベツ</t>
    </rPh>
    <rPh sb="11" eb="13">
      <t>ジンコウ</t>
    </rPh>
    <phoneticPr fontId="2"/>
  </si>
  <si>
    <t>100歳以上</t>
    <rPh sb="3" eb="4">
      <t>サイ</t>
    </rPh>
    <rPh sb="4" eb="6">
      <t>イジョウ</t>
    </rPh>
    <phoneticPr fontId="2"/>
  </si>
  <si>
    <t>95～99歳</t>
    <rPh sb="5" eb="6">
      <t>サイ</t>
    </rPh>
    <phoneticPr fontId="2"/>
  </si>
  <si>
    <t>70～74歳</t>
    <rPh sb="5" eb="6">
      <t>サイ</t>
    </rPh>
    <phoneticPr fontId="2"/>
  </si>
  <si>
    <t>45～49歳</t>
    <rPh sb="5" eb="6">
      <t>サイ</t>
    </rPh>
    <phoneticPr fontId="2"/>
  </si>
  <si>
    <t>20～24歳</t>
    <rPh sb="5" eb="6">
      <t>サイ</t>
    </rPh>
    <phoneticPr fontId="2"/>
  </si>
  <si>
    <t>90～94歳</t>
    <rPh sb="5" eb="6">
      <t>サイ</t>
    </rPh>
    <phoneticPr fontId="2"/>
  </si>
  <si>
    <t>65～69歳</t>
    <rPh sb="5" eb="6">
      <t>サイ</t>
    </rPh>
    <phoneticPr fontId="2"/>
  </si>
  <si>
    <t>40～44歳</t>
    <rPh sb="5" eb="6">
      <t>サイ</t>
    </rPh>
    <phoneticPr fontId="2"/>
  </si>
  <si>
    <t>15～19歳</t>
    <rPh sb="5" eb="6">
      <t>サイ</t>
    </rPh>
    <phoneticPr fontId="2"/>
  </si>
  <si>
    <t>85～89歳</t>
    <rPh sb="5" eb="6">
      <t>サイ</t>
    </rPh>
    <phoneticPr fontId="2"/>
  </si>
  <si>
    <t>60～64歳</t>
    <rPh sb="5" eb="6">
      <t>サイ</t>
    </rPh>
    <phoneticPr fontId="2"/>
  </si>
  <si>
    <t>35～39歳</t>
    <rPh sb="5" eb="6">
      <t>サイ</t>
    </rPh>
    <phoneticPr fontId="2"/>
  </si>
  <si>
    <t>10～14歳</t>
    <rPh sb="5" eb="6">
      <t>サイ</t>
    </rPh>
    <phoneticPr fontId="2"/>
  </si>
  <si>
    <t>80～84歳</t>
    <rPh sb="5" eb="6">
      <t>サイ</t>
    </rPh>
    <phoneticPr fontId="2"/>
  </si>
  <si>
    <t>55～59歳</t>
    <rPh sb="5" eb="6">
      <t>サイ</t>
    </rPh>
    <phoneticPr fontId="2"/>
  </si>
  <si>
    <t>30～34歳</t>
    <rPh sb="5" eb="6">
      <t>サイ</t>
    </rPh>
    <phoneticPr fontId="2"/>
  </si>
  <si>
    <t>5～9歳</t>
    <rPh sb="3" eb="4">
      <t>サイ</t>
    </rPh>
    <phoneticPr fontId="2"/>
  </si>
  <si>
    <t>75～79歳</t>
    <rPh sb="5" eb="6">
      <t>サイ</t>
    </rPh>
    <phoneticPr fontId="2"/>
  </si>
  <si>
    <t>50～54歳</t>
    <rPh sb="5" eb="6">
      <t>サイ</t>
    </rPh>
    <phoneticPr fontId="2"/>
  </si>
  <si>
    <t>25～29歳</t>
    <rPh sb="5" eb="6">
      <t>サイ</t>
    </rPh>
    <phoneticPr fontId="2"/>
  </si>
  <si>
    <t>0～4歳</t>
    <rPh sb="3" eb="4">
      <t>サイ</t>
    </rPh>
    <phoneticPr fontId="2"/>
  </si>
  <si>
    <t>年　齢</t>
    <rPh sb="0" eb="1">
      <t>トシ</t>
    </rPh>
    <rPh sb="2" eb="3">
      <t>ヨワイ</t>
    </rPh>
    <phoneticPr fontId="2"/>
  </si>
  <si>
    <t>４．年齢別・男女別人口</t>
    <rPh sb="2" eb="4">
      <t>ネンレイ</t>
    </rPh>
    <rPh sb="4" eb="5">
      <t>ベツ</t>
    </rPh>
    <rPh sb="6" eb="8">
      <t>ダンジョ</t>
    </rPh>
    <rPh sb="8" eb="9">
      <t>ベツ</t>
    </rPh>
    <rPh sb="9" eb="11">
      <t>ジンコウ</t>
    </rPh>
    <phoneticPr fontId="2"/>
  </si>
  <si>
    <t>資料：市民課</t>
    <rPh sb="0" eb="2">
      <t>シリョウ</t>
    </rPh>
    <rPh sb="3" eb="6">
      <t>シミンカ</t>
    </rPh>
    <phoneticPr fontId="2"/>
  </si>
  <si>
    <t>韓国・朝鮮</t>
    <rPh sb="0" eb="2">
      <t>カンコク</t>
    </rPh>
    <rPh sb="3" eb="5">
      <t>チョウセン</t>
    </rPh>
    <phoneticPr fontId="2"/>
  </si>
  <si>
    <t>中国</t>
    <rPh sb="0" eb="2">
      <t>チュウゴク</t>
    </rPh>
    <phoneticPr fontId="2"/>
  </si>
  <si>
    <t>（各年末現在）</t>
    <rPh sb="1" eb="2">
      <t>カク</t>
    </rPh>
    <rPh sb="2" eb="3">
      <t>ネン</t>
    </rPh>
    <rPh sb="3" eb="4">
      <t>マツ</t>
    </rPh>
    <rPh sb="4" eb="6">
      <t>ゲンザイ</t>
    </rPh>
    <phoneticPr fontId="2"/>
  </si>
  <si>
    <t>…</t>
    <phoneticPr fontId="2"/>
  </si>
  <si>
    <t>…</t>
    <phoneticPr fontId="2"/>
  </si>
  <si>
    <t>…</t>
    <phoneticPr fontId="2"/>
  </si>
  <si>
    <t>…</t>
    <phoneticPr fontId="2"/>
  </si>
  <si>
    <t>６．軽自動車台数</t>
    <rPh sb="2" eb="6">
      <t>ケイジドウシャ</t>
    </rPh>
    <rPh sb="6" eb="8">
      <t>ダイスウ</t>
    </rPh>
    <phoneticPr fontId="2"/>
  </si>
  <si>
    <t>パルプ・紙・紙加工品製造業</t>
    <rPh sb="4" eb="5">
      <t>カミ</t>
    </rPh>
    <rPh sb="6" eb="10">
      <t>カミカコウヒン</t>
    </rPh>
    <rPh sb="10" eb="13">
      <t>セイゾウギョウ</t>
    </rPh>
    <phoneticPr fontId="2"/>
  </si>
  <si>
    <t>資料：農業センサス及び大阪府農林業統計調査</t>
    <rPh sb="0" eb="2">
      <t>シリョウ</t>
    </rPh>
    <rPh sb="3" eb="5">
      <t>ノウギョウ</t>
    </rPh>
    <rPh sb="9" eb="10">
      <t>オヨ</t>
    </rPh>
    <rPh sb="11" eb="14">
      <t>オオサカフ</t>
    </rPh>
    <rPh sb="14" eb="17">
      <t>ノウリンギョウ</t>
    </rPh>
    <rPh sb="17" eb="19">
      <t>トウケイ</t>
    </rPh>
    <rPh sb="19" eb="21">
      <t>チョウサ</t>
    </rPh>
    <phoneticPr fontId="2"/>
  </si>
  <si>
    <t>転入</t>
    <rPh sb="0" eb="2">
      <t>テンニュウ</t>
    </rPh>
    <phoneticPr fontId="2"/>
  </si>
  <si>
    <t>転出</t>
    <rPh sb="0" eb="2">
      <t>テンシュツ</t>
    </rPh>
    <phoneticPr fontId="2"/>
  </si>
  <si>
    <t>世帯数</t>
    <rPh sb="0" eb="3">
      <t>セタイスウ</t>
    </rPh>
    <phoneticPr fontId="2"/>
  </si>
  <si>
    <t>自給的</t>
    <rPh sb="0" eb="3">
      <t>ジキュウテキ</t>
    </rPh>
    <phoneticPr fontId="2"/>
  </si>
  <si>
    <t>農家</t>
    <rPh sb="0" eb="2">
      <t>ノウカ</t>
    </rPh>
    <phoneticPr fontId="2"/>
  </si>
  <si>
    <t>専業</t>
    <rPh sb="0" eb="2">
      <t>センギョウ</t>
    </rPh>
    <phoneticPr fontId="2"/>
  </si>
  <si>
    <t>第１種兼業</t>
    <rPh sb="0" eb="1">
      <t>ダイ</t>
    </rPh>
    <rPh sb="2" eb="3">
      <t>シュ</t>
    </rPh>
    <rPh sb="3" eb="5">
      <t>ケンギョウ</t>
    </rPh>
    <phoneticPr fontId="2"/>
  </si>
  <si>
    <t>第２種兼業</t>
    <rPh sb="0" eb="1">
      <t>ダイ</t>
    </rPh>
    <rPh sb="2" eb="3">
      <t>シュ</t>
    </rPh>
    <rPh sb="3" eb="5">
      <t>ケンギョウ</t>
    </rPh>
    <phoneticPr fontId="2"/>
  </si>
  <si>
    <t>各種商品小売業</t>
    <rPh sb="0" eb="2">
      <t>カクシュ</t>
    </rPh>
    <rPh sb="2" eb="4">
      <t>ショウヒン</t>
    </rPh>
    <rPh sb="4" eb="7">
      <t>コウリギョウ</t>
    </rPh>
    <phoneticPr fontId="2"/>
  </si>
  <si>
    <t>宗教</t>
    <rPh sb="0" eb="2">
      <t>シュウキョウ</t>
    </rPh>
    <phoneticPr fontId="2"/>
  </si>
  <si>
    <t>売場面積
１㎡当たり</t>
    <rPh sb="0" eb="2">
      <t>ウリバ</t>
    </rPh>
    <rPh sb="2" eb="4">
      <t>メンセキ</t>
    </rPh>
    <rPh sb="7" eb="8">
      <t>ア</t>
    </rPh>
    <phoneticPr fontId="2"/>
  </si>
  <si>
    <t>商品手持額</t>
    <rPh sb="0" eb="2">
      <t>ショウヒン</t>
    </rPh>
    <rPh sb="2" eb="4">
      <t>テモチ</t>
    </rPh>
    <rPh sb="4" eb="5">
      <t>ガク</t>
    </rPh>
    <phoneticPr fontId="2"/>
  </si>
  <si>
    <t>売場面積</t>
    <rPh sb="0" eb="2">
      <t>ウリバ</t>
    </rPh>
    <rPh sb="2" eb="4">
      <t>メンセキ</t>
    </rPh>
    <phoneticPr fontId="2"/>
  </si>
  <si>
    <t>従　業　者　数</t>
    <rPh sb="0" eb="1">
      <t>ジュウ</t>
    </rPh>
    <rPh sb="2" eb="3">
      <t>ギョウ</t>
    </rPh>
    <rPh sb="4" eb="5">
      <t>モノ</t>
    </rPh>
    <rPh sb="6" eb="7">
      <t>スウ</t>
    </rPh>
    <phoneticPr fontId="2"/>
  </si>
  <si>
    <t>１．事業所数、従業者数の推移</t>
    <rPh sb="2" eb="5">
      <t>ジギョウショ</t>
    </rPh>
    <rPh sb="5" eb="6">
      <t>スウ</t>
    </rPh>
    <rPh sb="7" eb="10">
      <t>ジュウギョウシャ</t>
    </rPh>
    <rPh sb="10" eb="11">
      <t>スウ</t>
    </rPh>
    <rPh sb="12" eb="14">
      <t>スイイ</t>
    </rPh>
    <phoneticPr fontId="2"/>
  </si>
  <si>
    <t>農林水産省「作物統計調査」による</t>
    <rPh sb="0" eb="2">
      <t>ノウリン</t>
    </rPh>
    <rPh sb="2" eb="5">
      <t>スイサンショウ</t>
    </rPh>
    <rPh sb="6" eb="8">
      <t>サクモツ</t>
    </rPh>
    <rPh sb="8" eb="10">
      <t>トウケイ</t>
    </rPh>
    <rPh sb="10" eb="12">
      <t>チョウサ</t>
    </rPh>
    <phoneticPr fontId="2"/>
  </si>
  <si>
    <t>農林水産省「海面漁業生産統計調査」による　　</t>
    <rPh sb="0" eb="2">
      <t>ノウリン</t>
    </rPh>
    <rPh sb="2" eb="5">
      <t>スイサンショウ</t>
    </rPh>
    <rPh sb="6" eb="8">
      <t>カイメン</t>
    </rPh>
    <rPh sb="8" eb="10">
      <t>ギョギョウ</t>
    </rPh>
    <rPh sb="10" eb="12">
      <t>セイサン</t>
    </rPh>
    <rPh sb="12" eb="14">
      <t>トウケイ</t>
    </rPh>
    <rPh sb="14" eb="16">
      <t>チョウサ</t>
    </rPh>
    <phoneticPr fontId="2"/>
  </si>
  <si>
    <t>「－」事実のないもの「…」事実不詳又は調査を欠くもの「０」単位に満たないもの</t>
    <rPh sb="3" eb="5">
      <t>ジジツ</t>
    </rPh>
    <rPh sb="13" eb="15">
      <t>ジジツ</t>
    </rPh>
    <rPh sb="15" eb="17">
      <t>フショウ</t>
    </rPh>
    <rPh sb="17" eb="18">
      <t>マタ</t>
    </rPh>
    <rPh sb="19" eb="21">
      <t>チョウサ</t>
    </rPh>
    <rPh sb="22" eb="23">
      <t>カ</t>
    </rPh>
    <rPh sb="29" eb="31">
      <t>タンイ</t>
    </rPh>
    <rPh sb="32" eb="33">
      <t>ミ</t>
    </rPh>
    <phoneticPr fontId="2"/>
  </si>
  <si>
    <t>事業所数</t>
    <rPh sb="0" eb="3">
      <t>ジギョウショ</t>
    </rPh>
    <rPh sb="3" eb="4">
      <t>スウ</t>
    </rPh>
    <phoneticPr fontId="2"/>
  </si>
  <si>
    <t>事　業　所　数</t>
    <rPh sb="0" eb="1">
      <t>コト</t>
    </rPh>
    <rPh sb="2" eb="3">
      <t>ギョウ</t>
    </rPh>
    <rPh sb="4" eb="5">
      <t>トコロ</t>
    </rPh>
    <rPh sb="6" eb="7">
      <t>スウ</t>
    </rPh>
    <phoneticPr fontId="2"/>
  </si>
  <si>
    <t>調査年月日</t>
    <rPh sb="0" eb="2">
      <t>チョウサ</t>
    </rPh>
    <rPh sb="2" eb="5">
      <t>ネンガッピ</t>
    </rPh>
    <phoneticPr fontId="2"/>
  </si>
  <si>
    <t>４．産業分類別事業所数及び従業者数の推移</t>
    <rPh sb="2" eb="4">
      <t>サンギョウ</t>
    </rPh>
    <rPh sb="4" eb="6">
      <t>ブンルイ</t>
    </rPh>
    <rPh sb="6" eb="7">
      <t>ベツ</t>
    </rPh>
    <rPh sb="7" eb="10">
      <t>ジギョウショ</t>
    </rPh>
    <rPh sb="10" eb="11">
      <t>スウ</t>
    </rPh>
    <rPh sb="11" eb="12">
      <t>オヨ</t>
    </rPh>
    <rPh sb="13" eb="16">
      <t>ジュウギョウシャ</t>
    </rPh>
    <rPh sb="16" eb="17">
      <t>スウ</t>
    </rPh>
    <rPh sb="18" eb="20">
      <t>スイイ</t>
    </rPh>
    <phoneticPr fontId="2"/>
  </si>
  <si>
    <t>（単位：戸）</t>
    <rPh sb="1" eb="3">
      <t>タンイ</t>
    </rPh>
    <rPh sb="4" eb="5">
      <t>ト</t>
    </rPh>
    <phoneticPr fontId="2"/>
  </si>
  <si>
    <t>現金給与
総額</t>
    <rPh sb="0" eb="2">
      <t>ゲンキン</t>
    </rPh>
    <rPh sb="2" eb="4">
      <t>キュウヨ</t>
    </rPh>
    <rPh sb="5" eb="7">
      <t>ソウガク</t>
    </rPh>
    <phoneticPr fontId="2"/>
  </si>
  <si>
    <t>粗付加
価値額</t>
    <rPh sb="0" eb="1">
      <t>ホボ</t>
    </rPh>
    <rPh sb="1" eb="3">
      <t>フカ</t>
    </rPh>
    <rPh sb="4" eb="6">
      <t>カチ</t>
    </rPh>
    <rPh sb="6" eb="7">
      <t>ガク</t>
    </rPh>
    <phoneticPr fontId="2"/>
  </si>
  <si>
    <t>不動産賃貸業・管理業</t>
    <rPh sb="0" eb="3">
      <t>フドウサン</t>
    </rPh>
    <rPh sb="3" eb="5">
      <t>チンタイ</t>
    </rPh>
    <rPh sb="5" eb="6">
      <t>ギョウ</t>
    </rPh>
    <rPh sb="7" eb="9">
      <t>カンリ</t>
    </rPh>
    <rPh sb="9" eb="10">
      <t>ギョウ</t>
    </rPh>
    <phoneticPr fontId="2"/>
  </si>
  <si>
    <t>平成　３年</t>
    <rPh sb="0" eb="2">
      <t>ヘイセイ</t>
    </rPh>
    <rPh sb="4" eb="5">
      <t>ネン</t>
    </rPh>
    <phoneticPr fontId="2"/>
  </si>
  <si>
    <t>１９年</t>
    <rPh sb="2" eb="3">
      <t>ネン</t>
    </rPh>
    <phoneticPr fontId="2"/>
  </si>
  <si>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2"/>
  </si>
  <si>
    <t>機械器具卸売業</t>
    <rPh sb="0" eb="2">
      <t>キカイ</t>
    </rPh>
    <rPh sb="2" eb="4">
      <t>キグ</t>
    </rPh>
    <rPh sb="4" eb="7">
      <t>オロシウリギョウ</t>
    </rPh>
    <phoneticPr fontId="2"/>
  </si>
  <si>
    <t>13.29</t>
    <phoneticPr fontId="2"/>
  </si>
  <si>
    <t>資料：下水道課</t>
    <rPh sb="0" eb="2">
      <t>シリョウ</t>
    </rPh>
    <rPh sb="3" eb="6">
      <t>ゲスイドウ</t>
    </rPh>
    <rPh sb="6" eb="7">
      <t>カ</t>
    </rPh>
    <phoneticPr fontId="2"/>
  </si>
  <si>
    <t>資料：総務課</t>
    <rPh sb="0" eb="2">
      <t>シリョウ</t>
    </rPh>
    <rPh sb="3" eb="6">
      <t>ソウムカ</t>
    </rPh>
    <phoneticPr fontId="2"/>
  </si>
  <si>
    <t>第２種</t>
    <rPh sb="0" eb="1">
      <t>ダイ</t>
    </rPh>
    <rPh sb="2" eb="3">
      <t>シュ</t>
    </rPh>
    <phoneticPr fontId="2"/>
  </si>
  <si>
    <t>６．自家農業に主として従事した世帯員数（農業就業人口）</t>
    <rPh sb="2" eb="4">
      <t>ジカ</t>
    </rPh>
    <rPh sb="4" eb="6">
      <t>ノウギョウ</t>
    </rPh>
    <rPh sb="7" eb="8">
      <t>シュ</t>
    </rPh>
    <rPh sb="11" eb="13">
      <t>ジュウジ</t>
    </rPh>
    <rPh sb="15" eb="17">
      <t>セタイ</t>
    </rPh>
    <rPh sb="17" eb="19">
      <t>インスウ</t>
    </rPh>
    <rPh sb="20" eb="22">
      <t>ノウギョウ</t>
    </rPh>
    <rPh sb="22" eb="24">
      <t>シュウギョウ</t>
    </rPh>
    <rPh sb="24" eb="26">
      <t>ジンコウ</t>
    </rPh>
    <phoneticPr fontId="2"/>
  </si>
  <si>
    <t>その他
の
漁業</t>
    <rPh sb="2" eb="3">
      <t>タ</t>
    </rPh>
    <rPh sb="6" eb="8">
      <t>ギョギョウ</t>
    </rPh>
    <phoneticPr fontId="2"/>
  </si>
  <si>
    <t>未満</t>
    <rPh sb="0" eb="2">
      <t>ミマン</t>
    </rPh>
    <phoneticPr fontId="2"/>
  </si>
  <si>
    <t>以上</t>
    <rPh sb="0" eb="2">
      <t>イジョウ</t>
    </rPh>
    <phoneticPr fontId="2"/>
  </si>
  <si>
    <t>その他
刺網</t>
    <rPh sb="2" eb="3">
      <t>タ</t>
    </rPh>
    <rPh sb="5" eb="7">
      <t>サシアミ</t>
    </rPh>
    <phoneticPr fontId="2"/>
  </si>
  <si>
    <t>北助松駅</t>
    <rPh sb="0" eb="4">
      <t>キタスケマツエキ</t>
    </rPh>
    <phoneticPr fontId="2"/>
  </si>
  <si>
    <t>小型
特殊
自動車</t>
    <rPh sb="0" eb="2">
      <t>コガタ</t>
    </rPh>
    <rPh sb="3" eb="5">
      <t>トクシュ</t>
    </rPh>
    <rPh sb="6" eb="9">
      <t>ジドウシャ</t>
    </rPh>
    <phoneticPr fontId="2"/>
  </si>
  <si>
    <t>普通</t>
    <rPh sb="0" eb="2">
      <t>フツウ</t>
    </rPh>
    <phoneticPr fontId="2"/>
  </si>
  <si>
    <t>年　　度</t>
    <rPh sb="0" eb="1">
      <t>トシ</t>
    </rPh>
    <rPh sb="3" eb="4">
      <t>タビ</t>
    </rPh>
    <phoneticPr fontId="2"/>
  </si>
  <si>
    <t>乗用車</t>
    <rPh sb="0" eb="3">
      <t>ジョウヨウシャ</t>
    </rPh>
    <phoneticPr fontId="2"/>
  </si>
  <si>
    <t>原動機付自転車</t>
    <rPh sb="0" eb="3">
      <t>ゲンドウキ</t>
    </rPh>
    <rPh sb="3" eb="4">
      <t>フ</t>
    </rPh>
    <rPh sb="4" eb="7">
      <t>ジテンシャ</t>
    </rPh>
    <phoneticPr fontId="2"/>
  </si>
  <si>
    <t>販　売　農　家</t>
    <rPh sb="0" eb="1">
      <t>ハン</t>
    </rPh>
    <rPh sb="2" eb="3">
      <t>バイ</t>
    </rPh>
    <rPh sb="4" eb="5">
      <t>ノウ</t>
    </rPh>
    <rPh sb="6" eb="7">
      <t>イエ</t>
    </rPh>
    <phoneticPr fontId="2"/>
  </si>
  <si>
    <t>総面積</t>
    <rPh sb="0" eb="3">
      <t>ソウメンセキ</t>
    </rPh>
    <phoneticPr fontId="2"/>
  </si>
  <si>
    <t>樹園地</t>
    <rPh sb="0" eb="1">
      <t>ジュ</t>
    </rPh>
    <rPh sb="1" eb="3">
      <t>エンチ</t>
    </rPh>
    <phoneticPr fontId="2"/>
  </si>
  <si>
    <t>水運業</t>
    <rPh sb="0" eb="2">
      <t>スイウン</t>
    </rPh>
    <rPh sb="2" eb="3">
      <t>ギョウ</t>
    </rPh>
    <phoneticPr fontId="2"/>
  </si>
  <si>
    <t>11.71</t>
    <phoneticPr fontId="2"/>
  </si>
  <si>
    <t>2.</t>
    <phoneticPr fontId="2"/>
  </si>
  <si>
    <t>11.70</t>
    <phoneticPr fontId="2"/>
  </si>
  <si>
    <t>11.52</t>
    <phoneticPr fontId="2"/>
  </si>
  <si>
    <t>63.</t>
    <phoneticPr fontId="2"/>
  </si>
  <si>
    <t>新港町</t>
    <rPh sb="0" eb="1">
      <t>シン</t>
    </rPh>
    <rPh sb="1" eb="2">
      <t>コウ</t>
    </rPh>
    <rPh sb="2" eb="3">
      <t>マチ</t>
    </rPh>
    <phoneticPr fontId="2"/>
  </si>
  <si>
    <t>11.78</t>
    <phoneticPr fontId="2"/>
  </si>
  <si>
    <t>62.</t>
    <phoneticPr fontId="2"/>
  </si>
  <si>
    <t>汐見町</t>
    <rPh sb="0" eb="1">
      <t>シオ</t>
    </rPh>
    <rPh sb="1" eb="2">
      <t>ミ</t>
    </rPh>
    <rPh sb="2" eb="3">
      <t>マチ</t>
    </rPh>
    <phoneticPr fontId="2"/>
  </si>
  <si>
    <t>11.77</t>
    <phoneticPr fontId="2"/>
  </si>
  <si>
    <t>0.060</t>
    <phoneticPr fontId="2"/>
  </si>
  <si>
    <t>11.68</t>
    <phoneticPr fontId="2"/>
  </si>
  <si>
    <t>61.</t>
    <phoneticPr fontId="2"/>
  </si>
  <si>
    <t>11.53</t>
    <phoneticPr fontId="2"/>
  </si>
  <si>
    <t>9.</t>
    <phoneticPr fontId="2"/>
  </si>
  <si>
    <t>56.</t>
    <phoneticPr fontId="2"/>
  </si>
  <si>
    <t>11.33</t>
    <phoneticPr fontId="2"/>
  </si>
  <si>
    <t>54.</t>
    <phoneticPr fontId="2"/>
  </si>
  <si>
    <t>11.23</t>
    <phoneticPr fontId="2"/>
  </si>
  <si>
    <t>11.02</t>
    <phoneticPr fontId="2"/>
  </si>
  <si>
    <t>51.</t>
    <phoneticPr fontId="2"/>
  </si>
  <si>
    <t>10.89</t>
    <phoneticPr fontId="2"/>
  </si>
  <si>
    <t>10.63</t>
    <phoneticPr fontId="2"/>
  </si>
  <si>
    <t>50.</t>
    <phoneticPr fontId="2"/>
  </si>
  <si>
    <t>〃</t>
    <phoneticPr fontId="2"/>
  </si>
  <si>
    <t>汐見町地先</t>
    <rPh sb="0" eb="1">
      <t>シオ</t>
    </rPh>
    <rPh sb="1" eb="2">
      <t>ミ</t>
    </rPh>
    <rPh sb="2" eb="3">
      <t>マチ</t>
    </rPh>
    <rPh sb="3" eb="4">
      <t>チ</t>
    </rPh>
    <rPh sb="4" eb="5">
      <t>サキ</t>
    </rPh>
    <phoneticPr fontId="2"/>
  </si>
  <si>
    <t>10.61</t>
    <phoneticPr fontId="2"/>
  </si>
  <si>
    <t>48.</t>
    <phoneticPr fontId="2"/>
  </si>
  <si>
    <t>10.34</t>
    <phoneticPr fontId="2"/>
  </si>
  <si>
    <t>47.</t>
    <phoneticPr fontId="2"/>
  </si>
  <si>
    <t>0.270</t>
    <phoneticPr fontId="2"/>
  </si>
  <si>
    <t>泉北５区・菅原町地先</t>
    <rPh sb="0" eb="2">
      <t>センボク</t>
    </rPh>
    <rPh sb="3" eb="4">
      <t>ク</t>
    </rPh>
    <rPh sb="5" eb="7">
      <t>スガハラ</t>
    </rPh>
    <rPh sb="7" eb="8">
      <t>マチ</t>
    </rPh>
    <rPh sb="8" eb="9">
      <t>チ</t>
    </rPh>
    <rPh sb="9" eb="10">
      <t>サキ</t>
    </rPh>
    <phoneticPr fontId="2"/>
  </si>
  <si>
    <t>10.27</t>
    <phoneticPr fontId="2"/>
  </si>
  <si>
    <t>46.</t>
    <phoneticPr fontId="2"/>
  </si>
  <si>
    <t>臨海町一～三丁目</t>
    <rPh sb="0" eb="2">
      <t>リンカイ</t>
    </rPh>
    <rPh sb="2" eb="3">
      <t>チョウ</t>
    </rPh>
    <rPh sb="3" eb="4">
      <t>1</t>
    </rPh>
    <rPh sb="5" eb="6">
      <t>3</t>
    </rPh>
    <rPh sb="6" eb="8">
      <t>チョウメ</t>
    </rPh>
    <phoneticPr fontId="2"/>
  </si>
  <si>
    <t>泉北４区・松之浜地先</t>
    <rPh sb="0" eb="2">
      <t>センボク</t>
    </rPh>
    <rPh sb="3" eb="4">
      <t>ク</t>
    </rPh>
    <rPh sb="5" eb="6">
      <t>マツ</t>
    </rPh>
    <rPh sb="6" eb="7">
      <t>ノ</t>
    </rPh>
    <rPh sb="7" eb="8">
      <t>ハマ</t>
    </rPh>
    <rPh sb="8" eb="9">
      <t>チ</t>
    </rPh>
    <rPh sb="9" eb="10">
      <t>サキ</t>
    </rPh>
    <phoneticPr fontId="2"/>
  </si>
  <si>
    <t>10.00</t>
    <phoneticPr fontId="2"/>
  </si>
  <si>
    <t>43.</t>
    <phoneticPr fontId="2"/>
  </si>
  <si>
    <t>建設省地理調査所発表</t>
    <rPh sb="0" eb="3">
      <t>ケンセツショウ</t>
    </rPh>
    <rPh sb="3" eb="5">
      <t>チリ</t>
    </rPh>
    <rPh sb="5" eb="7">
      <t>チョウサ</t>
    </rPh>
    <rPh sb="7" eb="8">
      <t>ショ</t>
    </rPh>
    <rPh sb="8" eb="10">
      <t>ハッピョウ</t>
    </rPh>
    <phoneticPr fontId="2"/>
  </si>
  <si>
    <t>9.22</t>
    <phoneticPr fontId="2"/>
  </si>
  <si>
    <t>25.</t>
    <phoneticPr fontId="2"/>
  </si>
  <si>
    <t>市制施行</t>
    <rPh sb="0" eb="2">
      <t>シセイ</t>
    </rPh>
    <rPh sb="2" eb="4">
      <t>セコウ</t>
    </rPh>
    <phoneticPr fontId="2"/>
  </si>
  <si>
    <t>8.20</t>
    <phoneticPr fontId="2"/>
  </si>
  <si>
    <t>埋立</t>
    <rPh sb="0" eb="1">
      <t>マイ</t>
    </rPh>
    <rPh sb="1" eb="2">
      <t>リツ</t>
    </rPh>
    <phoneticPr fontId="2"/>
  </si>
  <si>
    <t>旧大津港竣工</t>
    <rPh sb="0" eb="1">
      <t>キュウ</t>
    </rPh>
    <rPh sb="1" eb="4">
      <t>オオツコウ</t>
    </rPh>
    <rPh sb="4" eb="6">
      <t>シュンコウ</t>
    </rPh>
    <phoneticPr fontId="2"/>
  </si>
  <si>
    <t>上條村・穴師村と大津町が合併</t>
    <rPh sb="0" eb="2">
      <t>カミジョウ</t>
    </rPh>
    <rPh sb="2" eb="3">
      <t>ムラ</t>
    </rPh>
    <rPh sb="4" eb="5">
      <t>アナ</t>
    </rPh>
    <rPh sb="5" eb="6">
      <t>シ</t>
    </rPh>
    <rPh sb="6" eb="7">
      <t>ムラ</t>
    </rPh>
    <rPh sb="8" eb="11">
      <t>オオツチョウ</t>
    </rPh>
    <rPh sb="12" eb="14">
      <t>ガッペイ</t>
    </rPh>
    <phoneticPr fontId="2"/>
  </si>
  <si>
    <t>8.00</t>
    <phoneticPr fontId="2"/>
  </si>
  <si>
    <t>6.</t>
    <phoneticPr fontId="2"/>
  </si>
  <si>
    <t>大津村が大津町となる</t>
    <rPh sb="0" eb="2">
      <t>オオツ</t>
    </rPh>
    <rPh sb="2" eb="3">
      <t>ムラ</t>
    </rPh>
    <rPh sb="4" eb="7">
      <t>オオツチョウ</t>
    </rPh>
    <phoneticPr fontId="2"/>
  </si>
  <si>
    <t>備　　　　　　　　　　　　　　考</t>
    <rPh sb="0" eb="1">
      <t>ビ</t>
    </rPh>
    <rPh sb="15" eb="16">
      <t>コウ</t>
    </rPh>
    <phoneticPr fontId="2"/>
  </si>
  <si>
    <t>面　　　積</t>
    <rPh sb="0" eb="1">
      <t>メン</t>
    </rPh>
    <rPh sb="4" eb="5">
      <t>セキ</t>
    </rPh>
    <phoneticPr fontId="2"/>
  </si>
  <si>
    <t>施　行　日</t>
    <rPh sb="0" eb="1">
      <t>ホドコ</t>
    </rPh>
    <rPh sb="2" eb="3">
      <t>ギョウ</t>
    </rPh>
    <rPh sb="4" eb="5">
      <t>ビ</t>
    </rPh>
    <phoneticPr fontId="2"/>
  </si>
  <si>
    <t>１．市域の変遷</t>
    <rPh sb="2" eb="4">
      <t>シイキ</t>
    </rPh>
    <rPh sb="5" eb="7">
      <t>ヘンセン</t>
    </rPh>
    <phoneticPr fontId="2"/>
  </si>
  <si>
    <t>２２年</t>
    <rPh sb="2" eb="3">
      <t>ネン</t>
    </rPh>
    <phoneticPr fontId="2"/>
  </si>
  <si>
    <t>12.96</t>
  </si>
  <si>
    <t>22.</t>
    <phoneticPr fontId="2"/>
  </si>
  <si>
    <t>泉北６区</t>
    <phoneticPr fontId="2"/>
  </si>
  <si>
    <t>泉北７区</t>
    <phoneticPr fontId="2"/>
  </si>
  <si>
    <t>資料：事業所・企業統計調査・経済センサス</t>
    <rPh sb="0" eb="2">
      <t>シリョウ</t>
    </rPh>
    <rPh sb="3" eb="6">
      <t>ジギョウショ</t>
    </rPh>
    <rPh sb="7" eb="9">
      <t>キギョウ</t>
    </rPh>
    <rPh sb="9" eb="11">
      <t>トウケイ</t>
    </rPh>
    <rPh sb="11" eb="13">
      <t>チョウサ</t>
    </rPh>
    <rPh sb="14" eb="16">
      <t>ケイザイ</t>
    </rPh>
    <phoneticPr fontId="2"/>
  </si>
  <si>
    <t>かれい類</t>
    <rPh sb="3" eb="4">
      <t>ルイ</t>
    </rPh>
    <phoneticPr fontId="2"/>
  </si>
  <si>
    <t>その他の製造業</t>
    <rPh sb="2" eb="3">
      <t>タ</t>
    </rPh>
    <rPh sb="4" eb="7">
      <t>セイゾウギョウ</t>
    </rPh>
    <phoneticPr fontId="2"/>
  </si>
  <si>
    <t>総数</t>
    <rPh sb="0" eb="2">
      <t>ソウスウ</t>
    </rPh>
    <phoneticPr fontId="2"/>
  </si>
  <si>
    <t>ISDN</t>
    <phoneticPr fontId="2"/>
  </si>
  <si>
    <t>カード
（アナログ）</t>
    <phoneticPr fontId="2"/>
  </si>
  <si>
    <t>年　　次</t>
    <rPh sb="0" eb="1">
      <t>トシ</t>
    </rPh>
    <rPh sb="3" eb="4">
      <t>ジ</t>
    </rPh>
    <phoneticPr fontId="2"/>
  </si>
  <si>
    <t>２．電灯消費量の状況</t>
    <rPh sb="2" eb="4">
      <t>デントウ</t>
    </rPh>
    <rPh sb="4" eb="7">
      <t>ショウヒリョウ</t>
    </rPh>
    <rPh sb="8" eb="10">
      <t>ジョウキョウ</t>
    </rPh>
    <phoneticPr fontId="2"/>
  </si>
  <si>
    <t>３．電力需要口数の状況</t>
    <rPh sb="2" eb="4">
      <t>デンリョク</t>
    </rPh>
    <rPh sb="4" eb="6">
      <t>ジュヨウ</t>
    </rPh>
    <rPh sb="6" eb="7">
      <t>クチ</t>
    </rPh>
    <rPh sb="7" eb="8">
      <t>スウ</t>
    </rPh>
    <rPh sb="9" eb="11">
      <t>ジョウキョウ</t>
    </rPh>
    <phoneticPr fontId="2"/>
  </si>
  <si>
    <t>４．電力消費量の状況</t>
    <rPh sb="2" eb="4">
      <t>デンリョク</t>
    </rPh>
    <rPh sb="4" eb="7">
      <t>ショウヒリョウ</t>
    </rPh>
    <rPh sb="8" eb="10">
      <t>ジョウキョウ</t>
    </rPh>
    <phoneticPr fontId="2"/>
  </si>
  <si>
    <t>普　通　郵　便　（千通）</t>
    <rPh sb="0" eb="1">
      <t>アマネ</t>
    </rPh>
    <rPh sb="2" eb="3">
      <t>ツウ</t>
    </rPh>
    <rPh sb="4" eb="5">
      <t>ユウ</t>
    </rPh>
    <rPh sb="6" eb="7">
      <t>ビン</t>
    </rPh>
    <rPh sb="9" eb="11">
      <t>センツウ</t>
    </rPh>
    <phoneticPr fontId="2"/>
  </si>
  <si>
    <t>定額</t>
    <rPh sb="0" eb="2">
      <t>テイガク</t>
    </rPh>
    <phoneticPr fontId="2"/>
  </si>
  <si>
    <t>従量A</t>
    <rPh sb="0" eb="2">
      <t>ジュウリョウ</t>
    </rPh>
    <phoneticPr fontId="2"/>
  </si>
  <si>
    <t>従量B</t>
    <rPh sb="0" eb="2">
      <t>ジュウリョウ</t>
    </rPh>
    <phoneticPr fontId="2"/>
  </si>
  <si>
    <t>臨時電灯</t>
    <rPh sb="0" eb="2">
      <t>リンジ</t>
    </rPh>
    <rPh sb="2" eb="4">
      <t>デントウ</t>
    </rPh>
    <phoneticPr fontId="2"/>
  </si>
  <si>
    <t>公　衆
街路灯</t>
    <rPh sb="0" eb="1">
      <t>オオヤケ</t>
    </rPh>
    <rPh sb="2" eb="3">
      <t>シュウ</t>
    </rPh>
    <rPh sb="4" eb="7">
      <t>ガイロトウ</t>
    </rPh>
    <phoneticPr fontId="2"/>
  </si>
  <si>
    <t>時間帯別
電　灯</t>
    <rPh sb="0" eb="3">
      <t>ジカンタイ</t>
    </rPh>
    <rPh sb="3" eb="4">
      <t>ベツ</t>
    </rPh>
    <rPh sb="5" eb="6">
      <t>デン</t>
    </rPh>
    <rPh sb="7" eb="8">
      <t>ヒ</t>
    </rPh>
    <phoneticPr fontId="2"/>
  </si>
  <si>
    <t>ため、産業分類項目を改めている。</t>
    <rPh sb="3" eb="5">
      <t>サンギョウ</t>
    </rPh>
    <rPh sb="5" eb="7">
      <t>ブンルイ</t>
    </rPh>
    <rPh sb="7" eb="9">
      <t>コウモク</t>
    </rPh>
    <rPh sb="10" eb="11">
      <t>アラタ</t>
    </rPh>
    <phoneticPr fontId="2"/>
  </si>
  <si>
    <t>01</t>
    <phoneticPr fontId="2"/>
  </si>
  <si>
    <t>06</t>
    <phoneticPr fontId="2"/>
  </si>
  <si>
    <t>07</t>
    <phoneticPr fontId="2"/>
  </si>
  <si>
    <t>08</t>
    <phoneticPr fontId="2"/>
  </si>
  <si>
    <t>09</t>
    <phoneticPr fontId="2"/>
  </si>
  <si>
    <t>農業</t>
    <rPh sb="0" eb="2">
      <t>ノウギョウ</t>
    </rPh>
    <phoneticPr fontId="2"/>
  </si>
  <si>
    <t>生産用機械器具製造業</t>
    <rPh sb="0" eb="3">
      <t>セイサンヨウ</t>
    </rPh>
    <rPh sb="3" eb="5">
      <t>キカイ</t>
    </rPh>
    <rPh sb="5" eb="7">
      <t>キグ</t>
    </rPh>
    <rPh sb="7" eb="10">
      <t>セイゾウギョウ</t>
    </rPh>
    <phoneticPr fontId="2"/>
  </si>
  <si>
    <t>電子部品・デバイス・電子回路製造業</t>
    <rPh sb="0" eb="2">
      <t>デンシ</t>
    </rPh>
    <rPh sb="2" eb="4">
      <t>ブヒン</t>
    </rPh>
    <rPh sb="10" eb="12">
      <t>デンシ</t>
    </rPh>
    <rPh sb="12" eb="14">
      <t>カイロ</t>
    </rPh>
    <rPh sb="14" eb="16">
      <t>セイゾウ</t>
    </rPh>
    <rPh sb="16" eb="17">
      <t>ギョウ</t>
    </rPh>
    <phoneticPr fontId="2"/>
  </si>
  <si>
    <t>電機機械器具製造業</t>
    <rPh sb="0" eb="2">
      <t>デンキ</t>
    </rPh>
    <rPh sb="2" eb="4">
      <t>キカイ</t>
    </rPh>
    <rPh sb="4" eb="6">
      <t>キグ</t>
    </rPh>
    <rPh sb="6" eb="8">
      <t>セイゾウ</t>
    </rPh>
    <rPh sb="8" eb="9">
      <t>ギョウ</t>
    </rPh>
    <phoneticPr fontId="2"/>
  </si>
  <si>
    <t>教育，学習支援業</t>
    <rPh sb="0" eb="2">
      <t>キョウイク</t>
    </rPh>
    <rPh sb="3" eb="5">
      <t>ガクシュウ</t>
    </rPh>
    <rPh sb="5" eb="7">
      <t>シエン</t>
    </rPh>
    <rPh sb="7" eb="8">
      <t>ギョウ</t>
    </rPh>
    <phoneticPr fontId="2"/>
  </si>
  <si>
    <t>Q</t>
    <phoneticPr fontId="2"/>
  </si>
  <si>
    <t>R</t>
    <phoneticPr fontId="2"/>
  </si>
  <si>
    <t>複合サービス事業</t>
    <rPh sb="0" eb="2">
      <t>フクゴウ</t>
    </rPh>
    <rPh sb="6" eb="8">
      <t>ジギョウ</t>
    </rPh>
    <phoneticPr fontId="2"/>
  </si>
  <si>
    <t>無店舗小売業</t>
    <rPh sb="0" eb="3">
      <t>ムテンポ</t>
    </rPh>
    <rPh sb="3" eb="6">
      <t>コウリギョウ</t>
    </rPh>
    <phoneticPr fontId="2"/>
  </si>
  <si>
    <t>貸金業，クレジットカード業等非預金信用機関</t>
    <rPh sb="0" eb="2">
      <t>カシキン</t>
    </rPh>
    <rPh sb="2" eb="3">
      <t>ギョウ</t>
    </rPh>
    <rPh sb="12" eb="13">
      <t>ギョウ</t>
    </rPh>
    <rPh sb="13" eb="14">
      <t>トウ</t>
    </rPh>
    <rPh sb="14" eb="15">
      <t>ヒ</t>
    </rPh>
    <rPh sb="15" eb="17">
      <t>ヨキン</t>
    </rPh>
    <rPh sb="17" eb="19">
      <t>シンヨウ</t>
    </rPh>
    <rPh sb="19" eb="21">
      <t>キカン</t>
    </rPh>
    <phoneticPr fontId="2"/>
  </si>
  <si>
    <t>保険業（保険媒介代理業，保険サービス業を含む）</t>
    <rPh sb="0" eb="3">
      <t>ホケンギョウ</t>
    </rPh>
    <rPh sb="4" eb="6">
      <t>ホケン</t>
    </rPh>
    <rPh sb="6" eb="8">
      <t>バイカイ</t>
    </rPh>
    <rPh sb="8" eb="10">
      <t>ダイリ</t>
    </rPh>
    <rPh sb="10" eb="11">
      <t>ギョウ</t>
    </rPh>
    <rPh sb="12" eb="14">
      <t>ホケン</t>
    </rPh>
    <rPh sb="18" eb="19">
      <t>ギョウ</t>
    </rPh>
    <rPh sb="20" eb="21">
      <t>フク</t>
    </rPh>
    <phoneticPr fontId="2"/>
  </si>
  <si>
    <t>物品賃貸業</t>
    <phoneticPr fontId="2"/>
  </si>
  <si>
    <t>学術・開発研究機関</t>
    <rPh sb="0" eb="2">
      <t>ガクジュツ</t>
    </rPh>
    <rPh sb="3" eb="5">
      <t>カイハツ</t>
    </rPh>
    <rPh sb="5" eb="7">
      <t>ケンキュウ</t>
    </rPh>
    <rPh sb="7" eb="9">
      <t>キカン</t>
    </rPh>
    <phoneticPr fontId="2"/>
  </si>
  <si>
    <t>専門サービス業（他に分類されないもの）</t>
    <rPh sb="0" eb="2">
      <t>センモン</t>
    </rPh>
    <rPh sb="6" eb="7">
      <t>ギョウ</t>
    </rPh>
    <rPh sb="8" eb="9">
      <t>タ</t>
    </rPh>
    <rPh sb="10" eb="12">
      <t>ブンルイ</t>
    </rPh>
    <phoneticPr fontId="2"/>
  </si>
  <si>
    <t>技術サービス業（他に分類されないもの</t>
    <rPh sb="0" eb="2">
      <t>ギジュツ</t>
    </rPh>
    <rPh sb="6" eb="7">
      <t>ギョウ</t>
    </rPh>
    <rPh sb="8" eb="9">
      <t>タ</t>
    </rPh>
    <rPh sb="10" eb="12">
      <t>ブンルイ</t>
    </rPh>
    <phoneticPr fontId="2"/>
  </si>
  <si>
    <t>飲食店</t>
    <rPh sb="0" eb="2">
      <t>インショク</t>
    </rPh>
    <rPh sb="2" eb="3">
      <t>テン</t>
    </rPh>
    <phoneticPr fontId="2"/>
  </si>
  <si>
    <t>持ち帰り・配達飲食サービス業</t>
    <rPh sb="0" eb="1">
      <t>モ</t>
    </rPh>
    <rPh sb="2" eb="3">
      <t>カエ</t>
    </rPh>
    <rPh sb="5" eb="7">
      <t>ハイタツ</t>
    </rPh>
    <rPh sb="7" eb="9">
      <t>インショク</t>
    </rPh>
    <rPh sb="13" eb="14">
      <t>ギョウ</t>
    </rPh>
    <phoneticPr fontId="2"/>
  </si>
  <si>
    <t>その他の教育，学習支援業</t>
    <rPh sb="2" eb="3">
      <t>タ</t>
    </rPh>
    <rPh sb="4" eb="6">
      <t>キョウイク</t>
    </rPh>
    <rPh sb="7" eb="9">
      <t>ガクシュウ</t>
    </rPh>
    <rPh sb="9" eb="11">
      <t>シエン</t>
    </rPh>
    <rPh sb="11" eb="12">
      <t>ギョウ</t>
    </rPh>
    <phoneticPr fontId="2"/>
  </si>
  <si>
    <t>保健衛生</t>
    <rPh sb="0" eb="2">
      <t>ホケン</t>
    </rPh>
    <rPh sb="2" eb="4">
      <t>エイセイ</t>
    </rPh>
    <phoneticPr fontId="2"/>
  </si>
  <si>
    <t>社会保険・社会福祉・介護業</t>
    <rPh sb="0" eb="2">
      <t>シャカイ</t>
    </rPh>
    <rPh sb="2" eb="4">
      <t>ホケン</t>
    </rPh>
    <rPh sb="5" eb="7">
      <t>シャカイ</t>
    </rPh>
    <rPh sb="7" eb="9">
      <t>フクシ</t>
    </rPh>
    <rPh sb="10" eb="12">
      <t>カイゴ</t>
    </rPh>
    <rPh sb="12" eb="13">
      <t>ギョウ</t>
    </rPh>
    <phoneticPr fontId="2"/>
  </si>
  <si>
    <t>郵便局</t>
    <rPh sb="0" eb="3">
      <t>ユウビンキョク</t>
    </rPh>
    <phoneticPr fontId="2"/>
  </si>
  <si>
    <t>自動車整備業　</t>
    <phoneticPr fontId="9"/>
  </si>
  <si>
    <t>機械等修理業（別掲を除く）</t>
    <phoneticPr fontId="2"/>
  </si>
  <si>
    <t>職業紹介・労働派遣業</t>
    <rPh sb="0" eb="2">
      <t>ショクギョウ</t>
    </rPh>
    <rPh sb="2" eb="4">
      <t>ショウカイ</t>
    </rPh>
    <rPh sb="5" eb="7">
      <t>ロウドウ</t>
    </rPh>
    <rPh sb="7" eb="8">
      <t>ハ</t>
    </rPh>
    <rPh sb="8" eb="9">
      <t>ケン</t>
    </rPh>
    <rPh sb="9" eb="10">
      <t>ギョウ</t>
    </rPh>
    <phoneticPr fontId="2"/>
  </si>
  <si>
    <t>その他の生活関連サービス業　</t>
    <phoneticPr fontId="9"/>
  </si>
  <si>
    <t>洗濯・理容・美容・浴場業</t>
    <phoneticPr fontId="9"/>
  </si>
  <si>
    <t>派遣従業者のみ</t>
    <rPh sb="0" eb="2">
      <t>ハケン</t>
    </rPh>
    <rPh sb="2" eb="5">
      <t>ジュウギョウシャ</t>
    </rPh>
    <phoneticPr fontId="2"/>
  </si>
  <si>
    <t>調査年月日</t>
    <rPh sb="0" eb="2">
      <t>チョウサ</t>
    </rPh>
    <rPh sb="2" eb="3">
      <t>ネン</t>
    </rPh>
    <rPh sb="3" eb="4">
      <t>ツキ</t>
    </rPh>
    <rPh sb="4" eb="5">
      <t>ヒ</t>
    </rPh>
    <phoneticPr fontId="2"/>
  </si>
  <si>
    <t>平17. 2. 1</t>
    <rPh sb="0" eb="1">
      <t>ヘイ</t>
    </rPh>
    <phoneticPr fontId="2"/>
  </si>
  <si>
    <t>資料：工業統計調査結果表</t>
    <rPh sb="0" eb="2">
      <t>シリョウ</t>
    </rPh>
    <rPh sb="3" eb="5">
      <t>コウギョウ</t>
    </rPh>
    <rPh sb="5" eb="7">
      <t>トウケイ</t>
    </rPh>
    <rPh sb="7" eb="9">
      <t>チョウサ</t>
    </rPh>
    <rPh sb="9" eb="11">
      <t>ケッカ</t>
    </rPh>
    <rPh sb="11" eb="12">
      <t>ヒョウ</t>
    </rPh>
    <phoneticPr fontId="2"/>
  </si>
  <si>
    <t>農業，林業</t>
    <rPh sb="0" eb="2">
      <t>ノウギョウ</t>
    </rPh>
    <rPh sb="3" eb="5">
      <t>リンギョウ</t>
    </rPh>
    <phoneticPr fontId="2"/>
  </si>
  <si>
    <t>㎡</t>
    <phoneticPr fontId="2"/>
  </si>
  <si>
    <t>畑</t>
    <rPh sb="0" eb="1">
      <t>ハタ</t>
    </rPh>
    <phoneticPr fontId="2"/>
  </si>
  <si>
    <t>計</t>
    <rPh sb="0" eb="1">
      <t>ケイ</t>
    </rPh>
    <phoneticPr fontId="2"/>
  </si>
  <si>
    <t>小型
底びき
網</t>
    <rPh sb="0" eb="2">
      <t>コガタ</t>
    </rPh>
    <rPh sb="3" eb="4">
      <t>ソコ</t>
    </rPh>
    <rPh sb="7" eb="8">
      <t>アミ</t>
    </rPh>
    <phoneticPr fontId="2"/>
  </si>
  <si>
    <t>３０～４９人</t>
    <rPh sb="5" eb="6">
      <t>ニン</t>
    </rPh>
    <phoneticPr fontId="2"/>
  </si>
  <si>
    <t>2.</t>
  </si>
  <si>
    <t>1</t>
  </si>
  <si>
    <t>17.</t>
  </si>
  <si>
    <t>平成１７年は、家族農業経営の世帯員</t>
    <rPh sb="7" eb="9">
      <t>カゾク</t>
    </rPh>
    <rPh sb="9" eb="11">
      <t>ノウギョウ</t>
    </rPh>
    <rPh sb="11" eb="13">
      <t>ケイエイ</t>
    </rPh>
    <rPh sb="14" eb="16">
      <t>セタイ</t>
    </rPh>
    <rPh sb="16" eb="17">
      <t>イン</t>
    </rPh>
    <phoneticPr fontId="2"/>
  </si>
  <si>
    <t>倉庫業</t>
    <rPh sb="0" eb="2">
      <t>ソウコ</t>
    </rPh>
    <rPh sb="2" eb="3">
      <t>ギョウ</t>
    </rPh>
    <phoneticPr fontId="2"/>
  </si>
  <si>
    <t>資料：税務課</t>
    <rPh sb="0" eb="2">
      <t>シリョウ</t>
    </rPh>
    <rPh sb="3" eb="5">
      <t>ゼイム</t>
    </rPh>
    <rPh sb="5" eb="6">
      <t>カ</t>
    </rPh>
    <phoneticPr fontId="2"/>
  </si>
  <si>
    <t>運輸に附帯するサービス業</t>
    <rPh sb="0" eb="2">
      <t>ウンユ</t>
    </rPh>
    <rPh sb="3" eb="5">
      <t>フタイ</t>
    </rPh>
    <rPh sb="11" eb="12">
      <t>ギョウ</t>
    </rPh>
    <phoneticPr fontId="2"/>
  </si>
  <si>
    <t xml:space="preserve">  総　  数</t>
    <rPh sb="2" eb="3">
      <t>フサ</t>
    </rPh>
    <rPh sb="6" eb="7">
      <t>カズ</t>
    </rPh>
    <phoneticPr fontId="2"/>
  </si>
  <si>
    <t>平成　２年</t>
    <rPh sb="0" eb="2">
      <t>ヘイセイ</t>
    </rPh>
    <rPh sb="4" eb="5">
      <t>ネン</t>
    </rPh>
    <phoneticPr fontId="2"/>
  </si>
  <si>
    <t>法人</t>
    <rPh sb="0" eb="2">
      <t>ホウジン</t>
    </rPh>
    <phoneticPr fontId="2"/>
  </si>
  <si>
    <t>個人</t>
    <rPh sb="0" eb="2">
      <t>コジン</t>
    </rPh>
    <phoneticPr fontId="2"/>
  </si>
  <si>
    <t>年間商品販売額</t>
    <rPh sb="0" eb="2">
      <t>ネンカン</t>
    </rPh>
    <rPh sb="2" eb="4">
      <t>ショウヒン</t>
    </rPh>
    <rPh sb="4" eb="6">
      <t>ハンバイ</t>
    </rPh>
    <rPh sb="6" eb="7">
      <t>ガク</t>
    </rPh>
    <phoneticPr fontId="2"/>
  </si>
  <si>
    <t>農業就業人口とは自営農業に従事した世帯員（農業従事者）のうち、調査期日前1年間に自営農業のみに従事した者又は農業とそれ以外の仕事の両方に従事した者のうち、自営農業が主の者をいう。</t>
    <rPh sb="0" eb="2">
      <t>ノウギョウ</t>
    </rPh>
    <rPh sb="2" eb="4">
      <t>シュウギョウ</t>
    </rPh>
    <rPh sb="4" eb="6">
      <t>ジンコウ</t>
    </rPh>
    <rPh sb="8" eb="10">
      <t>ジエイ</t>
    </rPh>
    <rPh sb="10" eb="12">
      <t>ノウギョウ</t>
    </rPh>
    <rPh sb="13" eb="15">
      <t>ジュウジ</t>
    </rPh>
    <rPh sb="17" eb="20">
      <t>セタイイン</t>
    </rPh>
    <rPh sb="21" eb="23">
      <t>ノウギョウ</t>
    </rPh>
    <rPh sb="23" eb="26">
      <t>ジュウジシャ</t>
    </rPh>
    <rPh sb="31" eb="33">
      <t>チョウサ</t>
    </rPh>
    <rPh sb="33" eb="35">
      <t>キジツ</t>
    </rPh>
    <rPh sb="35" eb="36">
      <t>マエ</t>
    </rPh>
    <rPh sb="37" eb="38">
      <t>ネン</t>
    </rPh>
    <rPh sb="38" eb="39">
      <t>カン</t>
    </rPh>
    <rPh sb="40" eb="42">
      <t>ジエイ</t>
    </rPh>
    <rPh sb="42" eb="44">
      <t>ノウギョウ</t>
    </rPh>
    <rPh sb="47" eb="49">
      <t>ジュウジ</t>
    </rPh>
    <rPh sb="51" eb="52">
      <t>モノ</t>
    </rPh>
    <rPh sb="52" eb="53">
      <t>マタ</t>
    </rPh>
    <rPh sb="54" eb="56">
      <t>ノウギョウ</t>
    </rPh>
    <rPh sb="59" eb="61">
      <t>イガイ</t>
    </rPh>
    <rPh sb="62" eb="64">
      <t>シゴト</t>
    </rPh>
    <rPh sb="65" eb="67">
      <t>リョウホウ</t>
    </rPh>
    <rPh sb="68" eb="70">
      <t>ジュウジ</t>
    </rPh>
    <rPh sb="72" eb="73">
      <t>モノ</t>
    </rPh>
    <rPh sb="77" eb="79">
      <t>ジエイ</t>
    </rPh>
    <rPh sb="79" eb="81">
      <t>ノウギョウ</t>
    </rPh>
    <rPh sb="82" eb="83">
      <t>シュ</t>
    </rPh>
    <rPh sb="84" eb="85">
      <t>モノ</t>
    </rPh>
    <phoneticPr fontId="2"/>
  </si>
  <si>
    <t>兼業</t>
    <rPh sb="0" eb="2">
      <t>ケンギョウ</t>
    </rPh>
    <phoneticPr fontId="2"/>
  </si>
  <si>
    <t>販売農家</t>
    <rPh sb="0" eb="2">
      <t>ハンバイ</t>
    </rPh>
    <rPh sb="2" eb="4">
      <t>ノウカ</t>
    </rPh>
    <phoneticPr fontId="2"/>
  </si>
  <si>
    <t>農家数（戸）</t>
    <rPh sb="0" eb="2">
      <t>ノウカ</t>
    </rPh>
    <rPh sb="2" eb="3">
      <t>スウ</t>
    </rPh>
    <rPh sb="4" eb="5">
      <t>ト</t>
    </rPh>
    <phoneticPr fontId="2"/>
  </si>
  <si>
    <t>自給的
農家</t>
    <rPh sb="0" eb="3">
      <t>ジキュウテキ</t>
    </rPh>
    <rPh sb="4" eb="6">
      <t>ノウカ</t>
    </rPh>
    <phoneticPr fontId="2"/>
  </si>
  <si>
    <t>１．製造業の推移</t>
    <rPh sb="2" eb="5">
      <t>セイゾウギョウ</t>
    </rPh>
    <rPh sb="6" eb="8">
      <t>スイイ</t>
    </rPh>
    <phoneticPr fontId="2"/>
  </si>
  <si>
    <t>平8. 10. 1</t>
    <rPh sb="0" eb="1">
      <t>ヘイ</t>
    </rPh>
    <phoneticPr fontId="2"/>
  </si>
  <si>
    <t>平13. 10. 1</t>
    <rPh sb="0" eb="1">
      <t>ヘイ</t>
    </rPh>
    <phoneticPr fontId="2"/>
  </si>
  <si>
    <t>かに類</t>
    <rPh sb="2" eb="3">
      <t>ルイ</t>
    </rPh>
    <phoneticPr fontId="2"/>
  </si>
  <si>
    <t>貝　　　　　　　　　　類</t>
    <rPh sb="0" eb="1">
      <t>カイ</t>
    </rPh>
    <rPh sb="11" eb="12">
      <t>タグイ</t>
    </rPh>
    <phoneticPr fontId="2"/>
  </si>
  <si>
    <t>さざえ</t>
    <phoneticPr fontId="2"/>
  </si>
  <si>
    <t>あさり類</t>
    <rPh sb="3" eb="4">
      <t>ルイ</t>
    </rPh>
    <phoneticPr fontId="2"/>
  </si>
  <si>
    <t>その他の貝類</t>
    <rPh sb="2" eb="3">
      <t>タ</t>
    </rPh>
    <rPh sb="4" eb="6">
      <t>カイルイ</t>
    </rPh>
    <phoneticPr fontId="2"/>
  </si>
  <si>
    <t>いか類</t>
    <rPh sb="2" eb="3">
      <t>ルイ</t>
    </rPh>
    <phoneticPr fontId="2"/>
  </si>
  <si>
    <t>こういか類</t>
    <rPh sb="4" eb="5">
      <t>ルイ</t>
    </rPh>
    <phoneticPr fontId="2"/>
  </si>
  <si>
    <t>木材・木製品製造業</t>
    <rPh sb="0" eb="2">
      <t>モクザイ</t>
    </rPh>
    <rPh sb="3" eb="6">
      <t>モクセイヒン</t>
    </rPh>
    <rPh sb="6" eb="9">
      <t>セイゾウギョウ</t>
    </rPh>
    <phoneticPr fontId="2"/>
  </si>
  <si>
    <t>その他</t>
    <rPh sb="2" eb="3">
      <t>タ</t>
    </rPh>
    <phoneticPr fontId="2"/>
  </si>
  <si>
    <t>合計</t>
    <rPh sb="0" eb="2">
      <t>ゴウケイ</t>
    </rPh>
    <phoneticPr fontId="2"/>
  </si>
  <si>
    <t>（単位：㎡）</t>
    <rPh sb="1" eb="3">
      <t>タンイ</t>
    </rPh>
    <phoneticPr fontId="2"/>
  </si>
  <si>
    <t>15万円</t>
    <rPh sb="2" eb="4">
      <t>マンエン</t>
    </rPh>
    <phoneticPr fontId="2"/>
  </si>
  <si>
    <t>12.</t>
  </si>
  <si>
    <t>その他の
収入額</t>
    <rPh sb="2" eb="3">
      <t>タ</t>
    </rPh>
    <rPh sb="5" eb="7">
      <t>シュウニュウ</t>
    </rPh>
    <rPh sb="7" eb="8">
      <t>ガク</t>
    </rPh>
    <phoneticPr fontId="2"/>
  </si>
  <si>
    <t>55.</t>
  </si>
  <si>
    <t>個　　　人</t>
    <rPh sb="0" eb="1">
      <t>コ</t>
    </rPh>
    <rPh sb="4" eb="5">
      <t>ヒト</t>
    </rPh>
    <phoneticPr fontId="2"/>
  </si>
  <si>
    <t>総　　　数</t>
    <rPh sb="0" eb="1">
      <t>フサ</t>
    </rPh>
    <rPh sb="4" eb="5">
      <t>カズ</t>
    </rPh>
    <phoneticPr fontId="2"/>
  </si>
  <si>
    <t>２．産業（中分類）別事業所数、従業者数、製造品出荷額等、その他</t>
    <rPh sb="2" eb="4">
      <t>サンギョウ</t>
    </rPh>
    <rPh sb="5" eb="6">
      <t>チュウ</t>
    </rPh>
    <rPh sb="6" eb="8">
      <t>ブンルイ</t>
    </rPh>
    <rPh sb="9" eb="10">
      <t>ベツ</t>
    </rPh>
    <rPh sb="10" eb="13">
      <t>ジギョウショ</t>
    </rPh>
    <rPh sb="13" eb="14">
      <t>スウ</t>
    </rPh>
    <rPh sb="15" eb="18">
      <t>ジュウギョウシャ</t>
    </rPh>
    <rPh sb="18" eb="19">
      <t>スウ</t>
    </rPh>
    <rPh sb="20" eb="23">
      <t>セイゾウヒン</t>
    </rPh>
    <rPh sb="23" eb="25">
      <t>シュッカ</t>
    </rPh>
    <rPh sb="25" eb="26">
      <t>ガク</t>
    </rPh>
    <rPh sb="26" eb="27">
      <t>トウ</t>
    </rPh>
    <rPh sb="30" eb="31">
      <t>タ</t>
    </rPh>
    <phoneticPr fontId="2"/>
  </si>
  <si>
    <t>資料：地域経済課</t>
    <rPh sb="0" eb="2">
      <t>シリョウ</t>
    </rPh>
    <rPh sb="3" eb="5">
      <t>チイキ</t>
    </rPh>
    <rPh sb="5" eb="8">
      <t>ケイザイカ</t>
    </rPh>
    <phoneticPr fontId="2"/>
  </si>
  <si>
    <t>（単位：ｔ）</t>
    <rPh sb="1" eb="3">
      <t>タンイ</t>
    </rPh>
    <phoneticPr fontId="2"/>
  </si>
  <si>
    <t>漁　　船　　漁　　業</t>
    <rPh sb="0" eb="1">
      <t>リョウ</t>
    </rPh>
    <rPh sb="3" eb="4">
      <t>フネ</t>
    </rPh>
    <rPh sb="6" eb="7">
      <t>リョウ</t>
    </rPh>
    <rPh sb="9" eb="10">
      <t>ギョウ</t>
    </rPh>
    <phoneticPr fontId="2"/>
  </si>
  <si>
    <t>その他のいか類</t>
    <rPh sb="2" eb="3">
      <t>タ</t>
    </rPh>
    <rPh sb="6" eb="7">
      <t>ルイ</t>
    </rPh>
    <phoneticPr fontId="2"/>
  </si>
  <si>
    <t>たこ類</t>
    <rPh sb="2" eb="3">
      <t>ルイ</t>
    </rPh>
    <phoneticPr fontId="2"/>
  </si>
  <si>
    <t>産　業　分　類</t>
    <rPh sb="0" eb="1">
      <t>サン</t>
    </rPh>
    <rPh sb="2" eb="3">
      <t>ギョウ</t>
    </rPh>
    <rPh sb="4" eb="5">
      <t>ブン</t>
    </rPh>
    <rPh sb="6" eb="7">
      <t>タグイ</t>
    </rPh>
    <phoneticPr fontId="2"/>
  </si>
  <si>
    <t>　　　１５万円以上５０万円未満は、１０万円以上５０万円未満の数値である。</t>
    <rPh sb="19" eb="21">
      <t>マンエン</t>
    </rPh>
    <rPh sb="21" eb="23">
      <t>イジョウ</t>
    </rPh>
    <rPh sb="25" eb="27">
      <t>マンエン</t>
    </rPh>
    <rPh sb="27" eb="29">
      <t>ミマン</t>
    </rPh>
    <rPh sb="30" eb="32">
      <t>スウチ</t>
    </rPh>
    <phoneticPr fontId="2"/>
  </si>
  <si>
    <t>道路旅客運送業</t>
    <rPh sb="0" eb="2">
      <t>ドウロ</t>
    </rPh>
    <rPh sb="2" eb="4">
      <t>リョキャク</t>
    </rPh>
    <rPh sb="4" eb="7">
      <t>ウンソウギョウ</t>
    </rPh>
    <phoneticPr fontId="2"/>
  </si>
  <si>
    <t>学術研究，専門・技術サービス業</t>
    <rPh sb="0" eb="2">
      <t>ガクジュツ</t>
    </rPh>
    <rPh sb="2" eb="4">
      <t>ケンキュウ</t>
    </rPh>
    <rPh sb="5" eb="7">
      <t>センモン</t>
    </rPh>
    <rPh sb="8" eb="10">
      <t>ギジュツ</t>
    </rPh>
    <rPh sb="14" eb="15">
      <t>ギョウ</t>
    </rPh>
    <phoneticPr fontId="2"/>
  </si>
  <si>
    <t>宿泊業，飲食サービス業</t>
    <rPh sb="0" eb="2">
      <t>シュクハク</t>
    </rPh>
    <rPh sb="2" eb="3">
      <t>ギョウ</t>
    </rPh>
    <rPh sb="4" eb="6">
      <t>インショク</t>
    </rPh>
    <rPh sb="10" eb="11">
      <t>ギョウ</t>
    </rPh>
    <phoneticPr fontId="2"/>
  </si>
  <si>
    <t>生活関連サービス業，娯楽業</t>
    <rPh sb="0" eb="2">
      <t>セイカツ</t>
    </rPh>
    <rPh sb="2" eb="4">
      <t>カンレン</t>
    </rPh>
    <rPh sb="8" eb="9">
      <t>ギョウ</t>
    </rPh>
    <rPh sb="10" eb="13">
      <t>ゴラクギョウ</t>
    </rPh>
    <phoneticPr fontId="2"/>
  </si>
  <si>
    <t>運輸，通信業</t>
    <rPh sb="0" eb="2">
      <t>ウンユ</t>
    </rPh>
    <rPh sb="3" eb="5">
      <t>ツウシン</t>
    </rPh>
    <rPh sb="5" eb="6">
      <t>ギョウ</t>
    </rPh>
    <phoneticPr fontId="2"/>
  </si>
  <si>
    <t>卸売，小売業　　，飲食店</t>
    <rPh sb="0" eb="2">
      <t>オロシウリ</t>
    </rPh>
    <rPh sb="3" eb="6">
      <t>コウリギョウ</t>
    </rPh>
    <rPh sb="9" eb="11">
      <t>インショク</t>
    </rPh>
    <rPh sb="11" eb="12">
      <t>テン</t>
    </rPh>
    <phoneticPr fontId="2"/>
  </si>
  <si>
    <t>資料：事業所・企業統計調査，経済センサス</t>
    <rPh sb="0" eb="2">
      <t>シリョウ</t>
    </rPh>
    <rPh sb="3" eb="6">
      <t>ジギョウショ</t>
    </rPh>
    <rPh sb="7" eb="9">
      <t>キギョウ</t>
    </rPh>
    <rPh sb="9" eb="11">
      <t>トウケイ</t>
    </rPh>
    <rPh sb="11" eb="13">
      <t>チョウサ</t>
    </rPh>
    <rPh sb="14" eb="16">
      <t>ケイザイ</t>
    </rPh>
    <phoneticPr fontId="2"/>
  </si>
  <si>
    <t>資料：大阪府港湾局</t>
    <rPh sb="0" eb="2">
      <t>シリョウ</t>
    </rPh>
    <rPh sb="3" eb="6">
      <t>オオサカフ</t>
    </rPh>
    <rPh sb="6" eb="8">
      <t>コウワン</t>
    </rPh>
    <rPh sb="8" eb="9">
      <t>キョク</t>
    </rPh>
    <phoneticPr fontId="2"/>
  </si>
  <si>
    <t>「経営耕地なし」及び30a未満</t>
    <rPh sb="1" eb="3">
      <t>ケイエイ</t>
    </rPh>
    <rPh sb="3" eb="5">
      <t>コウチ</t>
    </rPh>
    <rPh sb="8" eb="9">
      <t>オヨ</t>
    </rPh>
    <rPh sb="13" eb="15">
      <t>ミマン</t>
    </rPh>
    <phoneticPr fontId="2"/>
  </si>
  <si>
    <t>　　　その他</t>
    <rPh sb="5" eb="6">
      <t>タ</t>
    </rPh>
    <phoneticPr fontId="2"/>
  </si>
  <si>
    <t>100a以上</t>
    <rPh sb="4" eb="6">
      <t>イジョウ</t>
    </rPh>
    <phoneticPr fontId="2"/>
  </si>
  <si>
    <t>30～59歳</t>
    <rPh sb="5" eb="6">
      <t>サイ</t>
    </rPh>
    <phoneticPr fontId="2"/>
  </si>
  <si>
    <t>60歳以上</t>
    <rPh sb="2" eb="3">
      <t>サイ</t>
    </rPh>
    <rPh sb="3" eb="5">
      <t>イジョウ</t>
    </rPh>
    <phoneticPr fontId="2"/>
  </si>
  <si>
    <t>なまこ類</t>
    <rPh sb="3" eb="4">
      <t>ルイ</t>
    </rPh>
    <phoneticPr fontId="2"/>
  </si>
  <si>
    <t>その他の水産動物類</t>
    <rPh sb="2" eb="3">
      <t>タ</t>
    </rPh>
    <rPh sb="4" eb="6">
      <t>スイサン</t>
    </rPh>
    <rPh sb="6" eb="8">
      <t>ドウブツ</t>
    </rPh>
    <rPh sb="8" eb="9">
      <t>ルイ</t>
    </rPh>
    <phoneticPr fontId="2"/>
  </si>
  <si>
    <t>しゃこ</t>
    <phoneticPr fontId="2"/>
  </si>
  <si>
    <t>海草類</t>
    <rPh sb="0" eb="3">
      <t>カイソウルイ</t>
    </rPh>
    <phoneticPr fontId="2"/>
  </si>
  <si>
    <t>泉大津市分</t>
    <rPh sb="0" eb="3">
      <t>イズミオオツ</t>
    </rPh>
    <rPh sb="3" eb="4">
      <t>シ</t>
    </rPh>
    <rPh sb="4" eb="5">
      <t>フン</t>
    </rPh>
    <phoneticPr fontId="2"/>
  </si>
  <si>
    <t>150～</t>
    <phoneticPr fontId="2"/>
  </si>
  <si>
    <t>平21.7. 1</t>
    <rPh sb="0" eb="1">
      <t>ヘイ</t>
    </rPh>
    <phoneticPr fontId="2"/>
  </si>
  <si>
    <t>〃</t>
  </si>
  <si>
    <t>24.</t>
  </si>
  <si>
    <t>２４年</t>
    <rPh sb="2" eb="3">
      <t>ネン</t>
    </rPh>
    <phoneticPr fontId="2"/>
  </si>
  <si>
    <t>13.27</t>
  </si>
  <si>
    <t>6</t>
    <phoneticPr fontId="2"/>
  </si>
  <si>
    <t>13.36</t>
    <phoneticPr fontId="2"/>
  </si>
  <si>
    <t>資料：漁業センサス</t>
    <rPh sb="0" eb="2">
      <t>シリョウ</t>
    </rPh>
    <rPh sb="3" eb="5">
      <t>ギョギョウ</t>
    </rPh>
    <phoneticPr fontId="2"/>
  </si>
  <si>
    <t>自然動態…婚姻・離婚・死産は人口動態調査</t>
    <rPh sb="0" eb="2">
      <t>シゼン</t>
    </rPh>
    <rPh sb="2" eb="4">
      <t>ドウタイ</t>
    </rPh>
    <rPh sb="5" eb="7">
      <t>コンイン</t>
    </rPh>
    <rPh sb="8" eb="10">
      <t>リコン</t>
    </rPh>
    <rPh sb="11" eb="13">
      <t>シザン</t>
    </rPh>
    <rPh sb="14" eb="16">
      <t>ジンコウ</t>
    </rPh>
    <rPh sb="16" eb="18">
      <t>ドウタイ</t>
    </rPh>
    <rPh sb="18" eb="20">
      <t>チョウサ</t>
    </rPh>
    <phoneticPr fontId="2"/>
  </si>
  <si>
    <t>社会動態…住民基本台帳法及び外国人登録法（※1）に基づく届出異動数</t>
    <rPh sb="0" eb="2">
      <t>シャカイ</t>
    </rPh>
    <rPh sb="2" eb="4">
      <t>ドウタイ</t>
    </rPh>
    <rPh sb="5" eb="7">
      <t>ジュウミン</t>
    </rPh>
    <rPh sb="7" eb="9">
      <t>キホン</t>
    </rPh>
    <rPh sb="9" eb="11">
      <t>ダイチョウ</t>
    </rPh>
    <rPh sb="11" eb="12">
      <t>ホウ</t>
    </rPh>
    <rPh sb="12" eb="13">
      <t>オヨ</t>
    </rPh>
    <rPh sb="25" eb="26">
      <t>モト</t>
    </rPh>
    <rPh sb="28" eb="30">
      <t>トドケデ</t>
    </rPh>
    <rPh sb="30" eb="32">
      <t>イドウ</t>
    </rPh>
    <rPh sb="32" eb="33">
      <t>スウ</t>
    </rPh>
    <phoneticPr fontId="2"/>
  </si>
  <si>
    <t>３．外国人住民人口・世帯数の推移</t>
    <rPh sb="2" eb="4">
      <t>ガイコク</t>
    </rPh>
    <rPh sb="4" eb="5">
      <t>ジン</t>
    </rPh>
    <rPh sb="5" eb="7">
      <t>ジュウミン</t>
    </rPh>
    <rPh sb="7" eb="9">
      <t>ジンコウ</t>
    </rPh>
    <rPh sb="10" eb="13">
      <t>セタイスウ</t>
    </rPh>
    <rPh sb="14" eb="16">
      <t>スイイ</t>
    </rPh>
    <phoneticPr fontId="2"/>
  </si>
  <si>
    <t>※1：外国人登録法は平成24年7月9日廃止</t>
    <rPh sb="3" eb="5">
      <t>ガイコク</t>
    </rPh>
    <rPh sb="5" eb="6">
      <t>ジン</t>
    </rPh>
    <rPh sb="6" eb="9">
      <t>トウロクホウ</t>
    </rPh>
    <rPh sb="10" eb="12">
      <t>ヘイセイ</t>
    </rPh>
    <rPh sb="14" eb="15">
      <t>ネン</t>
    </rPh>
    <rPh sb="16" eb="17">
      <t>ガツ</t>
    </rPh>
    <rPh sb="18" eb="19">
      <t>ニチ</t>
    </rPh>
    <rPh sb="19" eb="21">
      <t>ハイシ</t>
    </rPh>
    <phoneticPr fontId="2"/>
  </si>
  <si>
    <t>２５年</t>
    <rPh sb="2" eb="3">
      <t>ネン</t>
    </rPh>
    <phoneticPr fontId="2"/>
  </si>
  <si>
    <t>25.</t>
    <phoneticPr fontId="2"/>
  </si>
  <si>
    <t>26.</t>
    <phoneticPr fontId="2"/>
  </si>
  <si>
    <t>21. 7. 1</t>
  </si>
  <si>
    <t>…</t>
  </si>
  <si>
    <t>小型</t>
    <rPh sb="0" eb="2">
      <t>コガタ</t>
    </rPh>
    <phoneticPr fontId="2"/>
  </si>
  <si>
    <t>資料：税務課</t>
    <phoneticPr fontId="2"/>
  </si>
  <si>
    <t>２５年度</t>
    <rPh sb="2" eb="4">
      <t>ネンド</t>
    </rPh>
    <phoneticPr fontId="2"/>
  </si>
  <si>
    <t>１．ガス需要戸数の状況</t>
    <rPh sb="4" eb="6">
      <t>ジュヨウ</t>
    </rPh>
    <rPh sb="6" eb="8">
      <t>コスウ</t>
    </rPh>
    <rPh sb="9" eb="11">
      <t>ジョウキョウ</t>
    </rPh>
    <phoneticPr fontId="2"/>
  </si>
  <si>
    <t>家庭用</t>
    <rPh sb="0" eb="3">
      <t>カテイヨウ</t>
    </rPh>
    <phoneticPr fontId="2"/>
  </si>
  <si>
    <t>資料：大阪ガス㈱</t>
    <rPh sb="0" eb="2">
      <t>シリョウ</t>
    </rPh>
    <rPh sb="3" eb="5">
      <t>オオサカ</t>
    </rPh>
    <phoneticPr fontId="2"/>
  </si>
  <si>
    <t>２．ガス需要量の状況</t>
    <rPh sb="4" eb="6">
      <t>ジュヨウ</t>
    </rPh>
    <rPh sb="6" eb="7">
      <t>リョウ</t>
    </rPh>
    <rPh sb="8" eb="10">
      <t>ジョウキョウ</t>
    </rPh>
    <phoneticPr fontId="2"/>
  </si>
  <si>
    <t>１．上水道給水人口</t>
    <rPh sb="2" eb="5">
      <t>ジョウスイドウ</t>
    </rPh>
    <rPh sb="5" eb="7">
      <t>キュウスイ</t>
    </rPh>
    <rPh sb="7" eb="9">
      <t>ジンコウ</t>
    </rPh>
    <phoneticPr fontId="2"/>
  </si>
  <si>
    <t>総人口</t>
    <rPh sb="0" eb="3">
      <t>ソウジンコウ</t>
    </rPh>
    <phoneticPr fontId="2"/>
  </si>
  <si>
    <t>給水人口</t>
    <rPh sb="0" eb="2">
      <t>キュウスイ</t>
    </rPh>
    <rPh sb="2" eb="4">
      <t>ジンコウ</t>
    </rPh>
    <phoneticPr fontId="2"/>
  </si>
  <si>
    <t>普及率</t>
    <rPh sb="0" eb="2">
      <t>フキュウ</t>
    </rPh>
    <rPh sb="2" eb="3">
      <t>リツ</t>
    </rPh>
    <phoneticPr fontId="2"/>
  </si>
  <si>
    <t>％</t>
    <phoneticPr fontId="2"/>
  </si>
  <si>
    <t>戸</t>
    <rPh sb="0" eb="1">
      <t>コ</t>
    </rPh>
    <phoneticPr fontId="2"/>
  </si>
  <si>
    <t>資料：水道課</t>
    <rPh sb="0" eb="2">
      <t>シリョウ</t>
    </rPh>
    <rPh sb="3" eb="5">
      <t>スイドウ</t>
    </rPh>
    <rPh sb="5" eb="6">
      <t>カ</t>
    </rPh>
    <phoneticPr fontId="2"/>
  </si>
  <si>
    <t>２．水源構成</t>
    <rPh sb="2" eb="4">
      <t>スイゲン</t>
    </rPh>
    <rPh sb="4" eb="6">
      <t>コウセイ</t>
    </rPh>
    <phoneticPr fontId="2"/>
  </si>
  <si>
    <t>自己水</t>
    <rPh sb="0" eb="2">
      <t>ジコ</t>
    </rPh>
    <rPh sb="2" eb="3">
      <t>スイ</t>
    </rPh>
    <phoneticPr fontId="2"/>
  </si>
  <si>
    <t>受　　　　　　水</t>
    <rPh sb="0" eb="1">
      <t>ジュ</t>
    </rPh>
    <rPh sb="7" eb="8">
      <t>スイ</t>
    </rPh>
    <phoneticPr fontId="2"/>
  </si>
  <si>
    <t>合　計</t>
    <rPh sb="0" eb="1">
      <t>ゴウ</t>
    </rPh>
    <rPh sb="2" eb="3">
      <t>ケイ</t>
    </rPh>
    <phoneticPr fontId="2"/>
  </si>
  <si>
    <t>中　央
浄配水場系</t>
    <rPh sb="0" eb="1">
      <t>ナカ</t>
    </rPh>
    <rPh sb="2" eb="3">
      <t>ヒサシ</t>
    </rPh>
    <rPh sb="4" eb="5">
      <t>ジョウ</t>
    </rPh>
    <rPh sb="5" eb="7">
      <t>ハイスイ</t>
    </rPh>
    <rPh sb="7" eb="8">
      <t>バ</t>
    </rPh>
    <rPh sb="8" eb="9">
      <t>ケイ</t>
    </rPh>
    <phoneticPr fontId="2"/>
  </si>
  <si>
    <t>泉北水道</t>
    <rPh sb="0" eb="2">
      <t>センボク</t>
    </rPh>
    <rPh sb="2" eb="4">
      <t>スイドウ</t>
    </rPh>
    <phoneticPr fontId="2"/>
  </si>
  <si>
    <t>大阪広域水道</t>
    <rPh sb="0" eb="2">
      <t>オオサカ</t>
    </rPh>
    <rPh sb="2" eb="4">
      <t>コウイキ</t>
    </rPh>
    <rPh sb="4" eb="6">
      <t>スイドウ</t>
    </rPh>
    <phoneticPr fontId="2"/>
  </si>
  <si>
    <t>配水量</t>
    <rPh sb="0" eb="2">
      <t>ハイスイ</t>
    </rPh>
    <rPh sb="2" eb="3">
      <t>リョウ</t>
    </rPh>
    <phoneticPr fontId="2"/>
  </si>
  <si>
    <t>構成比</t>
    <rPh sb="0" eb="3">
      <t>コウセイヒ</t>
    </rPh>
    <phoneticPr fontId="2"/>
  </si>
  <si>
    <t>３．用途別使用水量状況</t>
    <rPh sb="2" eb="4">
      <t>ヨウト</t>
    </rPh>
    <rPh sb="4" eb="5">
      <t>ベツ</t>
    </rPh>
    <rPh sb="5" eb="7">
      <t>シヨウ</t>
    </rPh>
    <rPh sb="7" eb="9">
      <t>スイリョウ</t>
    </rPh>
    <rPh sb="9" eb="11">
      <t>ジョウキョウ</t>
    </rPh>
    <phoneticPr fontId="2"/>
  </si>
  <si>
    <t>用　途</t>
    <rPh sb="0" eb="1">
      <t>ヨウ</t>
    </rPh>
    <rPh sb="2" eb="3">
      <t>ト</t>
    </rPh>
    <phoneticPr fontId="2"/>
  </si>
  <si>
    <t>使用件数</t>
    <rPh sb="0" eb="2">
      <t>シヨウ</t>
    </rPh>
    <rPh sb="2" eb="4">
      <t>ケンスウ</t>
    </rPh>
    <phoneticPr fontId="2"/>
  </si>
  <si>
    <t>使用水量</t>
    <rPh sb="0" eb="2">
      <t>シヨウ</t>
    </rPh>
    <rPh sb="2" eb="4">
      <t>スイリョウ</t>
    </rPh>
    <phoneticPr fontId="2"/>
  </si>
  <si>
    <t>水道料金</t>
    <rPh sb="0" eb="2">
      <t>スイドウ</t>
    </rPh>
    <rPh sb="2" eb="4">
      <t>リョウキン</t>
    </rPh>
    <phoneticPr fontId="2"/>
  </si>
  <si>
    <t>件数</t>
    <rPh sb="0" eb="2">
      <t>ケンスウ</t>
    </rPh>
    <phoneticPr fontId="2"/>
  </si>
  <si>
    <t>水道使用料</t>
    <rPh sb="0" eb="2">
      <t>スイドウ</t>
    </rPh>
    <rPh sb="2" eb="5">
      <t>シヨウリョウ</t>
    </rPh>
    <phoneticPr fontId="2"/>
  </si>
  <si>
    <t>％</t>
    <phoneticPr fontId="2"/>
  </si>
  <si>
    <t>m³</t>
    <phoneticPr fontId="2"/>
  </si>
  <si>
    <t>円</t>
    <rPh sb="0" eb="1">
      <t>エン</t>
    </rPh>
    <phoneticPr fontId="2"/>
  </si>
  <si>
    <t>一般用</t>
    <rPh sb="0" eb="3">
      <t>イッパンヨウ</t>
    </rPh>
    <phoneticPr fontId="2"/>
  </si>
  <si>
    <t>家事用</t>
    <rPh sb="0" eb="2">
      <t>カジ</t>
    </rPh>
    <rPh sb="2" eb="3">
      <t>ヨウ</t>
    </rPh>
    <phoneticPr fontId="2"/>
  </si>
  <si>
    <t>官公署・学校
病院用</t>
    <rPh sb="0" eb="3">
      <t>カンコウショ</t>
    </rPh>
    <rPh sb="4" eb="6">
      <t>ガッコウ</t>
    </rPh>
    <rPh sb="7" eb="10">
      <t>ビョウインヨウ</t>
    </rPh>
    <phoneticPr fontId="2"/>
  </si>
  <si>
    <t>公衆浴場用</t>
    <rPh sb="0" eb="2">
      <t>コウシュウ</t>
    </rPh>
    <rPh sb="2" eb="5">
      <t>ヨクジョウヨウ</t>
    </rPh>
    <phoneticPr fontId="2"/>
  </si>
  <si>
    <t>臨時用</t>
    <rPh sb="0" eb="2">
      <t>リンジ</t>
    </rPh>
    <rPh sb="2" eb="3">
      <t>ヨウ</t>
    </rPh>
    <phoneticPr fontId="2"/>
  </si>
  <si>
    <t>福祉施設用</t>
    <rPh sb="0" eb="2">
      <t>フクシ</t>
    </rPh>
    <rPh sb="2" eb="4">
      <t>シセツ</t>
    </rPh>
    <rPh sb="4" eb="5">
      <t>ヨウ</t>
    </rPh>
    <phoneticPr fontId="2"/>
  </si>
  <si>
    <t>（注）使用件数は、請求書を発行した件数である。</t>
    <rPh sb="1" eb="2">
      <t>チュウ</t>
    </rPh>
    <rPh sb="3" eb="5">
      <t>シヨウ</t>
    </rPh>
    <rPh sb="5" eb="7">
      <t>ケンスウ</t>
    </rPh>
    <rPh sb="9" eb="12">
      <t>セイキュウショ</t>
    </rPh>
    <rPh sb="13" eb="15">
      <t>ハッコウ</t>
    </rPh>
    <rPh sb="17" eb="19">
      <t>ケンスウ</t>
    </rPh>
    <phoneticPr fontId="2"/>
  </si>
  <si>
    <t>１．下水道普及状況</t>
    <rPh sb="2" eb="5">
      <t>ゲスイドウ</t>
    </rPh>
    <rPh sb="5" eb="7">
      <t>フキュウ</t>
    </rPh>
    <rPh sb="7" eb="9">
      <t>ジョウキョウ</t>
    </rPh>
    <phoneticPr fontId="2"/>
  </si>
  <si>
    <t>行政区域</t>
    <rPh sb="0" eb="2">
      <t>ギョウセイ</t>
    </rPh>
    <rPh sb="2" eb="4">
      <t>クイキ</t>
    </rPh>
    <phoneticPr fontId="2"/>
  </si>
  <si>
    <t>全体計画</t>
    <rPh sb="0" eb="2">
      <t>ゼンタイ</t>
    </rPh>
    <rPh sb="2" eb="4">
      <t>ケイカク</t>
    </rPh>
    <phoneticPr fontId="2"/>
  </si>
  <si>
    <t>施行済</t>
    <rPh sb="0" eb="2">
      <t>シコウ</t>
    </rPh>
    <rPh sb="2" eb="3">
      <t>スミ</t>
    </rPh>
    <phoneticPr fontId="2"/>
  </si>
  <si>
    <t>告示区域</t>
    <rPh sb="0" eb="2">
      <t>コクジ</t>
    </rPh>
    <rPh sb="2" eb="4">
      <t>クイキ</t>
    </rPh>
    <phoneticPr fontId="2"/>
  </si>
  <si>
    <t>水洗化</t>
    <rPh sb="0" eb="3">
      <t>スイセンカ</t>
    </rPh>
    <phoneticPr fontId="2"/>
  </si>
  <si>
    <t>水洗化率</t>
    <rPh sb="0" eb="3">
      <t>スイセンカ</t>
    </rPh>
    <rPh sb="3" eb="4">
      <t>リツ</t>
    </rPh>
    <phoneticPr fontId="2"/>
  </si>
  <si>
    <t>人口（A)</t>
    <rPh sb="0" eb="2">
      <t>ジンコウ</t>
    </rPh>
    <phoneticPr fontId="2"/>
  </si>
  <si>
    <t>事業量</t>
    <rPh sb="0" eb="3">
      <t>ジギョウリョウ</t>
    </rPh>
    <phoneticPr fontId="2"/>
  </si>
  <si>
    <t>計画処理　　人　　口</t>
    <rPh sb="0" eb="2">
      <t>ケイカク</t>
    </rPh>
    <rPh sb="2" eb="4">
      <t>ショリ</t>
    </rPh>
    <rPh sb="6" eb="7">
      <t>ジン</t>
    </rPh>
    <rPh sb="9" eb="10">
      <t>クチ</t>
    </rPh>
    <phoneticPr fontId="2"/>
  </si>
  <si>
    <t>処理能力　　人　　口  (B)</t>
    <rPh sb="0" eb="2">
      <t>ショリ</t>
    </rPh>
    <rPh sb="2" eb="4">
      <t>ノウリョク</t>
    </rPh>
    <rPh sb="6" eb="7">
      <t>ジン</t>
    </rPh>
    <rPh sb="9" eb="10">
      <t>クチ</t>
    </rPh>
    <phoneticPr fontId="2"/>
  </si>
  <si>
    <t>人口（C)</t>
    <rPh sb="0" eb="2">
      <t>ジンコウ</t>
    </rPh>
    <phoneticPr fontId="2"/>
  </si>
  <si>
    <t>排水面積</t>
    <rPh sb="0" eb="2">
      <t>ハイスイ</t>
    </rPh>
    <rPh sb="2" eb="4">
      <t>メンセキ</t>
    </rPh>
    <phoneticPr fontId="2"/>
  </si>
  <si>
    <t>管延長</t>
    <rPh sb="0" eb="1">
      <t>カン</t>
    </rPh>
    <rPh sb="1" eb="3">
      <t>エンチョウ</t>
    </rPh>
    <phoneticPr fontId="2"/>
  </si>
  <si>
    <t>人口（D)</t>
    <rPh sb="0" eb="2">
      <t>ジンコウ</t>
    </rPh>
    <phoneticPr fontId="2"/>
  </si>
  <si>
    <t>B/A</t>
    <phoneticPr fontId="2"/>
  </si>
  <si>
    <t>D/C</t>
    <phoneticPr fontId="2"/>
  </si>
  <si>
    <t>ha</t>
    <phoneticPr fontId="2"/>
  </si>
  <si>
    <t>人　</t>
    <rPh sb="0" eb="1">
      <t>ニン</t>
    </rPh>
    <phoneticPr fontId="2"/>
  </si>
  <si>
    <t>ｍ</t>
    <phoneticPr fontId="2"/>
  </si>
  <si>
    <t>％</t>
    <phoneticPr fontId="2"/>
  </si>
  <si>
    <t>（注）泉北環境整備施設組合施工分を含む。</t>
    <rPh sb="1" eb="2">
      <t>チュウ</t>
    </rPh>
    <rPh sb="3" eb="5">
      <t>センボク</t>
    </rPh>
    <rPh sb="5" eb="7">
      <t>カンキョウ</t>
    </rPh>
    <rPh sb="7" eb="9">
      <t>セイビ</t>
    </rPh>
    <rPh sb="9" eb="11">
      <t>シセツ</t>
    </rPh>
    <rPh sb="11" eb="13">
      <t>クミアイ</t>
    </rPh>
    <rPh sb="13" eb="15">
      <t>セコウ</t>
    </rPh>
    <rPh sb="15" eb="16">
      <t>ブン</t>
    </rPh>
    <rPh sb="17" eb="18">
      <t>フク</t>
    </rPh>
    <phoneticPr fontId="2"/>
  </si>
  <si>
    <t>２．構造別着工建築物</t>
    <rPh sb="2" eb="4">
      <t>コウゾウ</t>
    </rPh>
    <rPh sb="4" eb="5">
      <t>ベツ</t>
    </rPh>
    <rPh sb="5" eb="7">
      <t>チャッコウ</t>
    </rPh>
    <rPh sb="7" eb="10">
      <t>ケンチクブツ</t>
    </rPh>
    <phoneticPr fontId="2"/>
  </si>
  <si>
    <t>（単位：面積㎡）</t>
    <rPh sb="1" eb="3">
      <t>タンイ</t>
    </rPh>
    <rPh sb="4" eb="6">
      <t>メンセキ</t>
    </rPh>
    <phoneticPr fontId="2"/>
  </si>
  <si>
    <t>木　　　造</t>
    <rPh sb="0" eb="1">
      <t>キ</t>
    </rPh>
    <rPh sb="4" eb="5">
      <t>ヅクリ</t>
    </rPh>
    <phoneticPr fontId="2"/>
  </si>
  <si>
    <t>鉄骨鉄筋コンクリート</t>
    <rPh sb="0" eb="2">
      <t>テッコツ</t>
    </rPh>
    <rPh sb="2" eb="4">
      <t>テッキン</t>
    </rPh>
    <phoneticPr fontId="2"/>
  </si>
  <si>
    <t>鉄筋コンクリート造</t>
    <rPh sb="0" eb="2">
      <t>テッキン</t>
    </rPh>
    <rPh sb="8" eb="9">
      <t>ゾウ</t>
    </rPh>
    <phoneticPr fontId="2"/>
  </si>
  <si>
    <t>鉄　骨　造</t>
    <rPh sb="0" eb="1">
      <t>テツ</t>
    </rPh>
    <rPh sb="2" eb="3">
      <t>ホネ</t>
    </rPh>
    <rPh sb="4" eb="5">
      <t>ゾウ</t>
    </rPh>
    <phoneticPr fontId="2"/>
  </si>
  <si>
    <t>コンクリート・ブロック造</t>
    <rPh sb="11" eb="12">
      <t>ゾウ</t>
    </rPh>
    <phoneticPr fontId="2"/>
  </si>
  <si>
    <t>そ　の　他</t>
    <rPh sb="4" eb="5">
      <t>タ</t>
    </rPh>
    <phoneticPr fontId="2"/>
  </si>
  <si>
    <t>棟数</t>
    <rPh sb="0" eb="1">
      <t>トウ</t>
    </rPh>
    <rPh sb="1" eb="2">
      <t>スウ</t>
    </rPh>
    <phoneticPr fontId="2"/>
  </si>
  <si>
    <t>床面積</t>
    <rPh sb="0" eb="3">
      <t>ユカメンセキ</t>
    </rPh>
    <phoneticPr fontId="2"/>
  </si>
  <si>
    <t>資料：建築統計年報　</t>
    <rPh sb="0" eb="2">
      <t>シリョウ</t>
    </rPh>
    <rPh sb="3" eb="5">
      <t>ケンチク</t>
    </rPh>
    <rPh sb="5" eb="7">
      <t>トウケイ</t>
    </rPh>
    <rPh sb="7" eb="9">
      <t>ネンポウ</t>
    </rPh>
    <phoneticPr fontId="2"/>
  </si>
  <si>
    <t>３．新設住宅の戸数、床面積</t>
    <rPh sb="2" eb="4">
      <t>シンセツ</t>
    </rPh>
    <rPh sb="4" eb="6">
      <t>ジュウタク</t>
    </rPh>
    <rPh sb="7" eb="9">
      <t>コスウ</t>
    </rPh>
    <rPh sb="10" eb="13">
      <t>ユカメンセキ</t>
    </rPh>
    <phoneticPr fontId="2"/>
  </si>
  <si>
    <t>年　度</t>
    <rPh sb="0" eb="1">
      <t>トシ</t>
    </rPh>
    <rPh sb="2" eb="3">
      <t>タビ</t>
    </rPh>
    <phoneticPr fontId="2"/>
  </si>
  <si>
    <t>持　　家</t>
    <rPh sb="0" eb="1">
      <t>ジ</t>
    </rPh>
    <rPh sb="3" eb="4">
      <t>イエ</t>
    </rPh>
    <phoneticPr fontId="2"/>
  </si>
  <si>
    <t>貸　　家</t>
    <rPh sb="0" eb="1">
      <t>カシ</t>
    </rPh>
    <rPh sb="3" eb="4">
      <t>イエ</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</si>
  <si>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</si>
  <si>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</si>
  <si>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</si>
  <si>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資料：建築統計年報</t>
    <rPh sb="0" eb="2">
      <t>シリョウ</t>
    </rPh>
    <rPh sb="3" eb="5">
      <t>ケンチク</t>
    </rPh>
    <rPh sb="5" eb="7">
      <t>トウケイ</t>
    </rPh>
    <rPh sb="7" eb="9">
      <t>ネンポウ</t>
    </rPh>
    <phoneticPr fontId="2"/>
  </si>
  <si>
    <t>４．公営住宅管理戸数</t>
    <rPh sb="2" eb="4">
      <t>コウエイ</t>
    </rPh>
    <rPh sb="4" eb="6">
      <t>ジュウタク</t>
    </rPh>
    <rPh sb="6" eb="8">
      <t>カンリ</t>
    </rPh>
    <rPh sb="8" eb="10">
      <t>コスウ</t>
    </rPh>
    <phoneticPr fontId="2"/>
  </si>
  <si>
    <t>総   数</t>
    <rPh sb="0" eb="1">
      <t>フサ</t>
    </rPh>
    <rPh sb="4" eb="5">
      <t>カズ</t>
    </rPh>
    <phoneticPr fontId="2"/>
  </si>
  <si>
    <t>大阪府
住宅供
給公社</t>
    <rPh sb="0" eb="3">
      <t>オオサカフ</t>
    </rPh>
    <rPh sb="4" eb="6">
      <t>ジュウタク</t>
    </rPh>
    <rPh sb="6" eb="7">
      <t>キョウ</t>
    </rPh>
    <rPh sb="8" eb="9">
      <t>キュウ</t>
    </rPh>
    <rPh sb="9" eb="11">
      <t>コウシャ</t>
    </rPh>
    <phoneticPr fontId="2"/>
  </si>
  <si>
    <t>ＵＲ都市機構</t>
    <rPh sb="2" eb="3">
      <t>ト</t>
    </rPh>
    <rPh sb="3" eb="4">
      <t>シ</t>
    </rPh>
    <rPh sb="4" eb="6">
      <t>キコウ</t>
    </rPh>
    <phoneticPr fontId="2"/>
  </si>
  <si>
    <t>府営住宅
管理戸数</t>
    <rPh sb="0" eb="1">
      <t>フ</t>
    </rPh>
    <rPh sb="1" eb="2">
      <t>エイ</t>
    </rPh>
    <rPh sb="2" eb="4">
      <t>ジュウタク</t>
    </rPh>
    <rPh sb="5" eb="7">
      <t>カンリ</t>
    </rPh>
    <rPh sb="7" eb="9">
      <t>コスウ</t>
    </rPh>
    <phoneticPr fontId="2"/>
  </si>
  <si>
    <t>市営住宅
管理戸数</t>
    <rPh sb="0" eb="1">
      <t>シ</t>
    </rPh>
    <rPh sb="1" eb="2">
      <t>エイ</t>
    </rPh>
    <rPh sb="2" eb="4">
      <t>ジュウタク</t>
    </rPh>
    <rPh sb="5" eb="7">
      <t>カンリ</t>
    </rPh>
    <rPh sb="7" eb="9">
      <t>コスウ</t>
    </rPh>
    <phoneticPr fontId="2"/>
  </si>
  <si>
    <t>※特定公共賃貸住宅を含む。</t>
    <rPh sb="1" eb="3">
      <t>トクテイ</t>
    </rPh>
    <rPh sb="3" eb="5">
      <t>コウキョウ</t>
    </rPh>
    <rPh sb="5" eb="7">
      <t>チンタイ</t>
    </rPh>
    <rPh sb="7" eb="9">
      <t>ジュウタク</t>
    </rPh>
    <rPh sb="10" eb="11">
      <t>フク</t>
    </rPh>
    <phoneticPr fontId="2"/>
  </si>
  <si>
    <t>資料：大阪府統計年鑑</t>
    <rPh sb="0" eb="2">
      <t>シリョウ</t>
    </rPh>
    <rPh sb="3" eb="6">
      <t>オオサカフ</t>
    </rPh>
    <rPh sb="6" eb="8">
      <t>トウケイ</t>
    </rPh>
    <rPh sb="8" eb="10">
      <t>ネンカン</t>
    </rPh>
    <phoneticPr fontId="2"/>
  </si>
  <si>
    <t>５．都市公園の状況</t>
    <rPh sb="2" eb="4">
      <t>トシ</t>
    </rPh>
    <rPh sb="4" eb="6">
      <t>コウエン</t>
    </rPh>
    <rPh sb="7" eb="9">
      <t>ジョウキョウ</t>
    </rPh>
    <phoneticPr fontId="2"/>
  </si>
  <si>
    <t>住区基幹公園</t>
    <rPh sb="0" eb="1">
      <t>ジュウ</t>
    </rPh>
    <rPh sb="1" eb="2">
      <t>ク</t>
    </rPh>
    <rPh sb="2" eb="4">
      <t>キカン</t>
    </rPh>
    <rPh sb="4" eb="6">
      <t>コウエン</t>
    </rPh>
    <phoneticPr fontId="2"/>
  </si>
  <si>
    <t>都市緑地</t>
    <rPh sb="0" eb="2">
      <t>トシ</t>
    </rPh>
    <rPh sb="2" eb="4">
      <t>リョクチ</t>
    </rPh>
    <phoneticPr fontId="2"/>
  </si>
  <si>
    <t>その他の都市公園</t>
    <rPh sb="2" eb="3">
      <t>タ</t>
    </rPh>
    <rPh sb="4" eb="6">
      <t>トシ</t>
    </rPh>
    <rPh sb="6" eb="8">
      <t>コウエン</t>
    </rPh>
    <phoneticPr fontId="2"/>
  </si>
  <si>
    <t>一人当たりの
都市公園面積</t>
  </si>
  <si>
    <t>数</t>
    <rPh sb="0" eb="1">
      <t>スウ</t>
    </rPh>
    <phoneticPr fontId="2"/>
  </si>
  <si>
    <t>所</t>
    <rPh sb="0" eb="1">
      <t>ショ</t>
    </rPh>
    <phoneticPr fontId="2"/>
  </si>
  <si>
    <t>㎡</t>
    <phoneticPr fontId="2"/>
  </si>
  <si>
    <t>６．道路の延長及び面積</t>
    <rPh sb="2" eb="4">
      <t>ドウロ</t>
    </rPh>
    <rPh sb="5" eb="7">
      <t>エンチョウ</t>
    </rPh>
    <rPh sb="7" eb="8">
      <t>オヨ</t>
    </rPh>
    <rPh sb="9" eb="11">
      <t>メンセキ</t>
    </rPh>
    <phoneticPr fontId="2"/>
  </si>
  <si>
    <t>各年４月１日現在</t>
    <rPh sb="0" eb="2">
      <t>カクネン</t>
    </rPh>
    <rPh sb="3" eb="4">
      <t>ツキ</t>
    </rPh>
    <rPh sb="5" eb="6">
      <t>ヒ</t>
    </rPh>
    <rPh sb="6" eb="8">
      <t>ゲンザイ</t>
    </rPh>
    <phoneticPr fontId="2"/>
  </si>
  <si>
    <t>国　　道</t>
    <rPh sb="0" eb="1">
      <t>クニ</t>
    </rPh>
    <rPh sb="3" eb="4">
      <t>ミチ</t>
    </rPh>
    <phoneticPr fontId="2"/>
  </si>
  <si>
    <t>主要地方道</t>
    <rPh sb="0" eb="2">
      <t>シュヨウ</t>
    </rPh>
    <rPh sb="2" eb="4">
      <t>チホウ</t>
    </rPh>
    <rPh sb="4" eb="5">
      <t>ドウ</t>
    </rPh>
    <phoneticPr fontId="2"/>
  </si>
  <si>
    <t>一般府道</t>
    <rPh sb="0" eb="2">
      <t>イッパン</t>
    </rPh>
    <rPh sb="2" eb="3">
      <t>フ</t>
    </rPh>
    <rPh sb="3" eb="4">
      <t>ドウ</t>
    </rPh>
    <phoneticPr fontId="2"/>
  </si>
  <si>
    <t>市　　道</t>
    <rPh sb="0" eb="1">
      <t>シ</t>
    </rPh>
    <rPh sb="3" eb="4">
      <t>ミチ</t>
    </rPh>
    <phoneticPr fontId="2"/>
  </si>
  <si>
    <t>延長</t>
    <rPh sb="0" eb="2">
      <t>エンチョウ</t>
    </rPh>
    <phoneticPr fontId="2"/>
  </si>
  <si>
    <t>km</t>
    <phoneticPr fontId="2"/>
  </si>
  <si>
    <t>千㎡</t>
    <rPh sb="0" eb="1">
      <t>セン</t>
    </rPh>
    <phoneticPr fontId="2"/>
  </si>
  <si>
    <t>１．学校数</t>
    <rPh sb="2" eb="4">
      <t>ガッコウ</t>
    </rPh>
    <rPh sb="4" eb="5">
      <t>スウ</t>
    </rPh>
    <phoneticPr fontId="2"/>
  </si>
  <si>
    <t>高等学校</t>
    <rPh sb="0" eb="2">
      <t>コウトウ</t>
    </rPh>
    <rPh sb="2" eb="4">
      <t>ガッコウ</t>
    </rPh>
    <phoneticPr fontId="2"/>
  </si>
  <si>
    <t>中学校</t>
    <rPh sb="0" eb="3">
      <t>チュウガッコウ</t>
    </rPh>
    <phoneticPr fontId="2"/>
  </si>
  <si>
    <t>小学校</t>
    <rPh sb="0" eb="3">
      <t>ショウガッコウ</t>
    </rPh>
    <phoneticPr fontId="2"/>
  </si>
  <si>
    <t>幼稚園</t>
    <rPh sb="0" eb="3">
      <t>ヨウチエン</t>
    </rPh>
    <phoneticPr fontId="2"/>
  </si>
  <si>
    <t>専修学校</t>
    <rPh sb="0" eb="2">
      <t>センシュウ</t>
    </rPh>
    <rPh sb="2" eb="4">
      <t>ガッコウ</t>
    </rPh>
    <phoneticPr fontId="2"/>
  </si>
  <si>
    <t>各種学校</t>
    <rPh sb="0" eb="2">
      <t>カクシュ</t>
    </rPh>
    <rPh sb="2" eb="4">
      <t>ガッコウ</t>
    </rPh>
    <phoneticPr fontId="2"/>
  </si>
  <si>
    <t>資料：学校基本調査</t>
    <rPh sb="0" eb="2">
      <t>シリョウ</t>
    </rPh>
    <rPh sb="3" eb="5">
      <t>ガッコウ</t>
    </rPh>
    <rPh sb="5" eb="7">
      <t>キホン</t>
    </rPh>
    <rPh sb="7" eb="9">
      <t>チョウサ</t>
    </rPh>
    <phoneticPr fontId="2"/>
  </si>
  <si>
    <t>２．生徒・児童数の推移</t>
    <rPh sb="2" eb="4">
      <t>セイト</t>
    </rPh>
    <rPh sb="5" eb="7">
      <t>ジドウ</t>
    </rPh>
    <rPh sb="7" eb="8">
      <t>スウ</t>
    </rPh>
    <rPh sb="9" eb="11">
      <t>スイイ</t>
    </rPh>
    <phoneticPr fontId="2"/>
  </si>
  <si>
    <t>各年５月１日現在</t>
    <rPh sb="0" eb="2">
      <t>カクネン</t>
    </rPh>
    <rPh sb="3" eb="4">
      <t>ツキ</t>
    </rPh>
    <rPh sb="5" eb="6">
      <t>ヒ</t>
    </rPh>
    <rPh sb="6" eb="8">
      <t>ゲンザイ</t>
    </rPh>
    <phoneticPr fontId="2"/>
  </si>
  <si>
    <t>３．幼稚園の学級数、園児数、教職員数</t>
    <rPh sb="2" eb="5">
      <t>ヨウチエン</t>
    </rPh>
    <rPh sb="6" eb="8">
      <t>ガッキュウ</t>
    </rPh>
    <rPh sb="8" eb="9">
      <t>スウ</t>
    </rPh>
    <rPh sb="10" eb="12">
      <t>エンジ</t>
    </rPh>
    <rPh sb="12" eb="13">
      <t>スウ</t>
    </rPh>
    <rPh sb="14" eb="16">
      <t>キョウショク</t>
    </rPh>
    <rPh sb="16" eb="18">
      <t>インスウ</t>
    </rPh>
    <phoneticPr fontId="2"/>
  </si>
  <si>
    <t>年 次</t>
    <rPh sb="0" eb="1">
      <t>トシ</t>
    </rPh>
    <rPh sb="2" eb="3">
      <t>ツギ</t>
    </rPh>
    <phoneticPr fontId="2"/>
  </si>
  <si>
    <t>園数</t>
    <rPh sb="0" eb="1">
      <t>エン</t>
    </rPh>
    <rPh sb="1" eb="2">
      <t>スウ</t>
    </rPh>
    <phoneticPr fontId="2"/>
  </si>
  <si>
    <t>学級数</t>
    <rPh sb="0" eb="2">
      <t>ガッキュウ</t>
    </rPh>
    <rPh sb="2" eb="3">
      <t>スウ</t>
    </rPh>
    <phoneticPr fontId="2"/>
  </si>
  <si>
    <t>園　　　　　児　　　　　数</t>
    <rPh sb="0" eb="1">
      <t>エン</t>
    </rPh>
    <rPh sb="6" eb="7">
      <t>コ</t>
    </rPh>
    <rPh sb="12" eb="13">
      <t>スウ</t>
    </rPh>
    <phoneticPr fontId="2"/>
  </si>
  <si>
    <t>教員数</t>
    <rPh sb="0" eb="2">
      <t>キョウイン</t>
    </rPh>
    <rPh sb="2" eb="3">
      <t>スウ</t>
    </rPh>
    <phoneticPr fontId="2"/>
  </si>
  <si>
    <t>職員数</t>
    <rPh sb="0" eb="2">
      <t>ショクイン</t>
    </rPh>
    <rPh sb="2" eb="3">
      <t>スウ</t>
    </rPh>
    <phoneticPr fontId="2"/>
  </si>
  <si>
    <t>１学級当たり</t>
    <rPh sb="1" eb="3">
      <t>ガッキュウ</t>
    </rPh>
    <rPh sb="3" eb="4">
      <t>ア</t>
    </rPh>
    <phoneticPr fontId="2"/>
  </si>
  <si>
    <t>３歳児</t>
    <rPh sb="1" eb="3">
      <t>サイジ</t>
    </rPh>
    <phoneticPr fontId="2"/>
  </si>
  <si>
    <t>４歳児</t>
    <rPh sb="1" eb="3">
      <t>サイジ</t>
    </rPh>
    <phoneticPr fontId="2"/>
  </si>
  <si>
    <t>５歳児</t>
    <rPh sb="1" eb="3">
      <t>サイジ</t>
    </rPh>
    <phoneticPr fontId="2"/>
  </si>
  <si>
    <t>（本務者）</t>
    <rPh sb="1" eb="3">
      <t>ホンム</t>
    </rPh>
    <rPh sb="3" eb="4">
      <t>シャ</t>
    </rPh>
    <phoneticPr fontId="2"/>
  </si>
  <si>
    <t>平均園児数</t>
    <rPh sb="0" eb="2">
      <t>ヘイキン</t>
    </rPh>
    <rPh sb="2" eb="4">
      <t>エンジ</t>
    </rPh>
    <rPh sb="4" eb="5">
      <t>スウ</t>
    </rPh>
    <phoneticPr fontId="2"/>
  </si>
  <si>
    <t>学校数</t>
    <rPh sb="0" eb="2">
      <t>ガッコウ</t>
    </rPh>
    <rPh sb="2" eb="3">
      <t>スウ</t>
    </rPh>
    <phoneticPr fontId="2"/>
  </si>
  <si>
    <t>児　　　　　　　　　　　　童　　　　　　　　　　　　数</t>
    <rPh sb="0" eb="1">
      <t>ジ</t>
    </rPh>
    <rPh sb="13" eb="14">
      <t>ワラベ</t>
    </rPh>
    <rPh sb="26" eb="27">
      <t>スウ</t>
    </rPh>
    <phoneticPr fontId="2"/>
  </si>
  <si>
    <t>１学年</t>
    <rPh sb="1" eb="3">
      <t>ガクネン</t>
    </rPh>
    <phoneticPr fontId="2"/>
  </si>
  <si>
    <t>２学年</t>
    <rPh sb="1" eb="3">
      <t>ガクネン</t>
    </rPh>
    <phoneticPr fontId="2"/>
  </si>
  <si>
    <t>３学年</t>
    <rPh sb="1" eb="3">
      <t>ガクネン</t>
    </rPh>
    <phoneticPr fontId="2"/>
  </si>
  <si>
    <t>４学年</t>
    <rPh sb="1" eb="3">
      <t>ガクネン</t>
    </rPh>
    <phoneticPr fontId="2"/>
  </si>
  <si>
    <t>５学年</t>
    <rPh sb="1" eb="3">
      <t>ガクネン</t>
    </rPh>
    <phoneticPr fontId="2"/>
  </si>
  <si>
    <t>６学年</t>
    <rPh sb="1" eb="3">
      <t>ガクネン</t>
    </rPh>
    <phoneticPr fontId="2"/>
  </si>
  <si>
    <t>生　　　　　　　　徒　　　　　　　　数</t>
    <rPh sb="0" eb="1">
      <t>ショウ</t>
    </rPh>
    <rPh sb="9" eb="10">
      <t>タダ</t>
    </rPh>
    <rPh sb="18" eb="19">
      <t>カズ</t>
    </rPh>
    <phoneticPr fontId="2"/>
  </si>
  <si>
    <t>卒業者数</t>
    <rPh sb="0" eb="1">
      <t>ソツ</t>
    </rPh>
    <rPh sb="1" eb="4">
      <t>ギョウシャスウ</t>
    </rPh>
    <phoneticPr fontId="2"/>
  </si>
  <si>
    <t>卒　　　　　　　　　　　　　　　業　　　　　　　　　　　　　　　者</t>
    <rPh sb="0" eb="1">
      <t>ソツ</t>
    </rPh>
    <rPh sb="16" eb="17">
      <t>ギョウ</t>
    </rPh>
    <rPh sb="32" eb="33">
      <t>モノ</t>
    </rPh>
    <phoneticPr fontId="2"/>
  </si>
  <si>
    <t>（再掲）</t>
    <rPh sb="1" eb="3">
      <t>サイケイ</t>
    </rPh>
    <phoneticPr fontId="2"/>
  </si>
  <si>
    <t>進学率</t>
    <rPh sb="0" eb="2">
      <t>シンガク</t>
    </rPh>
    <rPh sb="2" eb="3">
      <t>リツ</t>
    </rPh>
    <phoneticPr fontId="2"/>
  </si>
  <si>
    <t>進学者</t>
    <rPh sb="0" eb="3">
      <t>シンガクシャ</t>
    </rPh>
    <phoneticPr fontId="2"/>
  </si>
  <si>
    <t>専修学校等入学者</t>
    <rPh sb="0" eb="2">
      <t>センシュウ</t>
    </rPh>
    <rPh sb="2" eb="4">
      <t>ガッコウ</t>
    </rPh>
    <rPh sb="4" eb="5">
      <t>トウ</t>
    </rPh>
    <rPh sb="5" eb="8">
      <t>ニュウガクシャ</t>
    </rPh>
    <phoneticPr fontId="2"/>
  </si>
  <si>
    <t>就職者</t>
    <rPh sb="0" eb="2">
      <t>シュウショク</t>
    </rPh>
    <rPh sb="2" eb="3">
      <t>シャ</t>
    </rPh>
    <phoneticPr fontId="2"/>
  </si>
  <si>
    <t>左記以外の者</t>
    <rPh sb="0" eb="2">
      <t>サキ</t>
    </rPh>
    <rPh sb="2" eb="4">
      <t>イガイ</t>
    </rPh>
    <rPh sb="5" eb="6">
      <t>モノ</t>
    </rPh>
    <phoneticPr fontId="2"/>
  </si>
  <si>
    <t>死亡・不詳</t>
    <rPh sb="0" eb="2">
      <t>シボウ</t>
    </rPh>
    <rPh sb="3" eb="5">
      <t>フショウ</t>
    </rPh>
    <phoneticPr fontId="2"/>
  </si>
  <si>
    <t>区　　　　　分</t>
    <rPh sb="0" eb="1">
      <t>ク</t>
    </rPh>
    <rPh sb="6" eb="7">
      <t>ブン</t>
    </rPh>
    <phoneticPr fontId="2"/>
  </si>
  <si>
    <t>６　　歳</t>
    <rPh sb="3" eb="4">
      <t>サイ</t>
    </rPh>
    <phoneticPr fontId="2"/>
  </si>
  <si>
    <t>７　　歳</t>
    <rPh sb="3" eb="4">
      <t>サイ</t>
    </rPh>
    <phoneticPr fontId="2"/>
  </si>
  <si>
    <t>８　　歳</t>
    <rPh sb="3" eb="4">
      <t>サイ</t>
    </rPh>
    <phoneticPr fontId="2"/>
  </si>
  <si>
    <t>９　　歳</t>
    <rPh sb="3" eb="4">
      <t>サイ</t>
    </rPh>
    <phoneticPr fontId="2"/>
  </si>
  <si>
    <t>１０　　歳</t>
    <rPh sb="4" eb="5">
      <t>サイ</t>
    </rPh>
    <phoneticPr fontId="2"/>
  </si>
  <si>
    <t>１１　　歳</t>
    <rPh sb="4" eb="5">
      <t>サイ</t>
    </rPh>
    <phoneticPr fontId="2"/>
  </si>
  <si>
    <t>１２　　歳</t>
    <rPh sb="4" eb="5">
      <t>サイ</t>
    </rPh>
    <phoneticPr fontId="2"/>
  </si>
  <si>
    <t>１３　　歳</t>
    <rPh sb="4" eb="5">
      <t>サイ</t>
    </rPh>
    <phoneticPr fontId="2"/>
  </si>
  <si>
    <t>１４　　歳</t>
    <rPh sb="4" eb="5">
      <t>サイ</t>
    </rPh>
    <phoneticPr fontId="2"/>
  </si>
  <si>
    <t>市平均</t>
    <rPh sb="0" eb="1">
      <t>シ</t>
    </rPh>
    <rPh sb="1" eb="3">
      <t>ヘイキン</t>
    </rPh>
    <phoneticPr fontId="2"/>
  </si>
  <si>
    <t>身　長</t>
    <rPh sb="0" eb="1">
      <t>ミ</t>
    </rPh>
    <rPh sb="2" eb="3">
      <t>チョウ</t>
    </rPh>
    <phoneticPr fontId="2"/>
  </si>
  <si>
    <t>府平均</t>
    <rPh sb="0" eb="1">
      <t>フ</t>
    </rPh>
    <rPh sb="1" eb="3">
      <t>ヘイキン</t>
    </rPh>
    <phoneticPr fontId="2"/>
  </si>
  <si>
    <t>（ｃｍ）</t>
    <phoneticPr fontId="2"/>
  </si>
  <si>
    <t>全国平均</t>
    <rPh sb="0" eb="2">
      <t>ゼンコク</t>
    </rPh>
    <rPh sb="2" eb="4">
      <t>ヘイキン</t>
    </rPh>
    <phoneticPr fontId="2"/>
  </si>
  <si>
    <t>体　重</t>
    <rPh sb="0" eb="1">
      <t>カラダ</t>
    </rPh>
    <rPh sb="2" eb="3">
      <t>ジュウ</t>
    </rPh>
    <phoneticPr fontId="2"/>
  </si>
  <si>
    <t>座　高</t>
    <rPh sb="0" eb="1">
      <t>ザ</t>
    </rPh>
    <rPh sb="2" eb="3">
      <t>タカ</t>
    </rPh>
    <phoneticPr fontId="2"/>
  </si>
  <si>
    <t>資料：学校保健統計調査</t>
    <rPh sb="0" eb="2">
      <t>シリョウ</t>
    </rPh>
    <rPh sb="3" eb="5">
      <t>ガッコウ</t>
    </rPh>
    <rPh sb="5" eb="7">
      <t>ホケン</t>
    </rPh>
    <rPh sb="7" eb="9">
      <t>トウケイ</t>
    </rPh>
    <rPh sb="9" eb="11">
      <t>チョウサ</t>
    </rPh>
    <phoneticPr fontId="2"/>
  </si>
  <si>
    <t>区　分</t>
    <rPh sb="0" eb="1">
      <t>ク</t>
    </rPh>
    <rPh sb="2" eb="3">
      <t>ブン</t>
    </rPh>
    <phoneticPr fontId="2"/>
  </si>
  <si>
    <t>戎</t>
    <rPh sb="0" eb="1">
      <t>エビス</t>
    </rPh>
    <phoneticPr fontId="2"/>
  </si>
  <si>
    <t>旭</t>
    <rPh sb="0" eb="1">
      <t>アサヒ</t>
    </rPh>
    <phoneticPr fontId="2"/>
  </si>
  <si>
    <t>穴師</t>
    <rPh sb="0" eb="1">
      <t>アナ</t>
    </rPh>
    <rPh sb="1" eb="2">
      <t>シ</t>
    </rPh>
    <phoneticPr fontId="2"/>
  </si>
  <si>
    <t>上條</t>
    <rPh sb="0" eb="2">
      <t>カミジョウ</t>
    </rPh>
    <phoneticPr fontId="2"/>
  </si>
  <si>
    <t>浜</t>
    <rPh sb="0" eb="1">
      <t>ハマ</t>
    </rPh>
    <phoneticPr fontId="2"/>
  </si>
  <si>
    <t>条東</t>
    <rPh sb="0" eb="1">
      <t>ジョウ</t>
    </rPh>
    <rPh sb="1" eb="2">
      <t>トウ</t>
    </rPh>
    <phoneticPr fontId="2"/>
  </si>
  <si>
    <t>条南</t>
    <rPh sb="0" eb="1">
      <t>ジョウ</t>
    </rPh>
    <rPh sb="1" eb="2">
      <t>ナン</t>
    </rPh>
    <phoneticPr fontId="2"/>
  </si>
  <si>
    <t>楠</t>
    <rPh sb="0" eb="1">
      <t>クスノキ</t>
    </rPh>
    <phoneticPr fontId="2"/>
  </si>
  <si>
    <t>１年</t>
    <rPh sb="1" eb="2">
      <t>ネン</t>
    </rPh>
    <phoneticPr fontId="2"/>
  </si>
  <si>
    <t>２年</t>
    <rPh sb="1" eb="2">
      <t>ネン</t>
    </rPh>
    <phoneticPr fontId="2"/>
  </si>
  <si>
    <t>３年</t>
    <rPh sb="1" eb="2">
      <t>ネン</t>
    </rPh>
    <phoneticPr fontId="2"/>
  </si>
  <si>
    <t>４年</t>
    <rPh sb="1" eb="2">
      <t>ネン</t>
    </rPh>
    <phoneticPr fontId="2"/>
  </si>
  <si>
    <t>５年</t>
    <rPh sb="1" eb="2">
      <t>ネン</t>
    </rPh>
    <phoneticPr fontId="2"/>
  </si>
  <si>
    <t>資料：教育委員会事務局</t>
    <rPh sb="0" eb="2">
      <t>シリョウ</t>
    </rPh>
    <rPh sb="3" eb="5">
      <t>キョウイク</t>
    </rPh>
    <rPh sb="5" eb="8">
      <t>イインカイ</t>
    </rPh>
    <rPh sb="8" eb="11">
      <t>ジムキョク</t>
    </rPh>
    <phoneticPr fontId="2"/>
  </si>
  <si>
    <t>東陽中学校</t>
    <rPh sb="0" eb="2">
      <t>トウヨウ</t>
    </rPh>
    <rPh sb="2" eb="5">
      <t>チュウガッコウ</t>
    </rPh>
    <phoneticPr fontId="2"/>
  </si>
  <si>
    <t>誠風中学校</t>
    <rPh sb="0" eb="1">
      <t>セイ</t>
    </rPh>
    <rPh sb="1" eb="2">
      <t>フウ</t>
    </rPh>
    <rPh sb="2" eb="5">
      <t>チュウガッコウ</t>
    </rPh>
    <phoneticPr fontId="2"/>
  </si>
  <si>
    <t>小津中学校</t>
    <rPh sb="0" eb="2">
      <t>オヅ</t>
    </rPh>
    <rPh sb="2" eb="5">
      <t>チュウガッコウ</t>
    </rPh>
    <phoneticPr fontId="2"/>
  </si>
  <si>
    <t>和室</t>
    <rPh sb="0" eb="2">
      <t>ワシツ</t>
    </rPh>
    <phoneticPr fontId="2"/>
  </si>
  <si>
    <t>茶室</t>
    <rPh sb="0" eb="2">
      <t>チャシツ</t>
    </rPh>
    <phoneticPr fontId="2"/>
  </si>
  <si>
    <t>年　　　　次</t>
    <rPh sb="0" eb="1">
      <t>トシ</t>
    </rPh>
    <rPh sb="5" eb="6">
      <t>ツギ</t>
    </rPh>
    <phoneticPr fontId="2"/>
  </si>
  <si>
    <t>軽運動室
集会室兼</t>
    <rPh sb="0" eb="1">
      <t>ケイ</t>
    </rPh>
    <rPh sb="1" eb="3">
      <t>ウンドウ</t>
    </rPh>
    <rPh sb="3" eb="4">
      <t>シツ</t>
    </rPh>
    <rPh sb="5" eb="8">
      <t>シュウカイシツ</t>
    </rPh>
    <rPh sb="8" eb="9">
      <t>ケン</t>
    </rPh>
    <phoneticPr fontId="2"/>
  </si>
  <si>
    <t>会議室１</t>
    <rPh sb="0" eb="3">
      <t>カイギシツ</t>
    </rPh>
    <phoneticPr fontId="2"/>
  </si>
  <si>
    <t>会議室２</t>
    <rPh sb="0" eb="3">
      <t>カイギシツ</t>
    </rPh>
    <phoneticPr fontId="2"/>
  </si>
  <si>
    <t>会議室</t>
    <rPh sb="0" eb="3">
      <t>カイギシツ</t>
    </rPh>
    <phoneticPr fontId="2"/>
  </si>
  <si>
    <t>音楽室</t>
    <rPh sb="0" eb="3">
      <t>オンガクシツ</t>
    </rPh>
    <phoneticPr fontId="2"/>
  </si>
  <si>
    <t>講習室１</t>
    <rPh sb="0" eb="2">
      <t>コウシュウ</t>
    </rPh>
    <rPh sb="2" eb="3">
      <t>シツ</t>
    </rPh>
    <phoneticPr fontId="2"/>
  </si>
  <si>
    <t>講習室２</t>
    <rPh sb="0" eb="2">
      <t>コウシュウ</t>
    </rPh>
    <rPh sb="2" eb="3">
      <t>シツ</t>
    </rPh>
    <phoneticPr fontId="2"/>
  </si>
  <si>
    <t>料理講習室</t>
    <rPh sb="0" eb="2">
      <t>リョウリ</t>
    </rPh>
    <rPh sb="2" eb="4">
      <t>コウシュウ</t>
    </rPh>
    <rPh sb="4" eb="5">
      <t>シツ</t>
    </rPh>
    <phoneticPr fontId="2"/>
  </si>
  <si>
    <t>娯楽談話室</t>
    <rPh sb="0" eb="2">
      <t>ゴラク</t>
    </rPh>
    <rPh sb="2" eb="5">
      <t>ダンワシツ</t>
    </rPh>
    <phoneticPr fontId="2"/>
  </si>
  <si>
    <t>利用回数</t>
    <rPh sb="0" eb="2">
      <t>リヨウ</t>
    </rPh>
    <rPh sb="2" eb="4">
      <t>カイスウ</t>
    </rPh>
    <phoneticPr fontId="2"/>
  </si>
  <si>
    <t>利用人数</t>
    <rPh sb="0" eb="2">
      <t>リヨウ</t>
    </rPh>
    <rPh sb="2" eb="4">
      <t>ニンズウ</t>
    </rPh>
    <phoneticPr fontId="2"/>
  </si>
  <si>
    <t>資料：勤労青少年ホーム</t>
    <rPh sb="0" eb="2">
      <t>シリョウ</t>
    </rPh>
    <phoneticPr fontId="2"/>
  </si>
  <si>
    <t>個　人　貸　出　延　人　数</t>
    <rPh sb="0" eb="1">
      <t>コ</t>
    </rPh>
    <rPh sb="2" eb="3">
      <t>ヒト</t>
    </rPh>
    <rPh sb="4" eb="5">
      <t>カシ</t>
    </rPh>
    <rPh sb="6" eb="7">
      <t>デ</t>
    </rPh>
    <rPh sb="8" eb="9">
      <t>ノ</t>
    </rPh>
    <rPh sb="10" eb="11">
      <t>ヒト</t>
    </rPh>
    <rPh sb="12" eb="13">
      <t>カズ</t>
    </rPh>
    <phoneticPr fontId="2"/>
  </si>
  <si>
    <t>個人貸出</t>
    <rPh sb="0" eb="2">
      <t>コジン</t>
    </rPh>
    <rPh sb="2" eb="4">
      <t>カシダシ</t>
    </rPh>
    <phoneticPr fontId="2"/>
  </si>
  <si>
    <t>　利　用　登　録　者　数　（実）</t>
    <rPh sb="1" eb="2">
      <t>リ</t>
    </rPh>
    <rPh sb="3" eb="4">
      <t>ヨウ</t>
    </rPh>
    <rPh sb="5" eb="6">
      <t>ノボル</t>
    </rPh>
    <rPh sb="7" eb="8">
      <t>ロク</t>
    </rPh>
    <rPh sb="9" eb="10">
      <t>シャ</t>
    </rPh>
    <rPh sb="11" eb="12">
      <t>スウ</t>
    </rPh>
    <rPh sb="14" eb="15">
      <t>ジツ</t>
    </rPh>
    <phoneticPr fontId="2"/>
  </si>
  <si>
    <t>一　　般</t>
    <rPh sb="0" eb="1">
      <t>イチ</t>
    </rPh>
    <rPh sb="3" eb="4">
      <t>バン</t>
    </rPh>
    <phoneticPr fontId="2"/>
  </si>
  <si>
    <t>児童生徒</t>
    <rPh sb="0" eb="2">
      <t>ジドウ</t>
    </rPh>
    <rPh sb="2" eb="4">
      <t>セイト</t>
    </rPh>
    <phoneticPr fontId="2"/>
  </si>
  <si>
    <t>冊　　数</t>
    <rPh sb="0" eb="1">
      <t>サツ</t>
    </rPh>
    <rPh sb="3" eb="4">
      <t>カズ</t>
    </rPh>
    <phoneticPr fontId="2"/>
  </si>
  <si>
    <t>（　　　　）内は月平均</t>
    <rPh sb="6" eb="7">
      <t>ナイ</t>
    </rPh>
    <rPh sb="8" eb="11">
      <t>ツキヘイキン</t>
    </rPh>
    <phoneticPr fontId="2"/>
  </si>
  <si>
    <t>資料：市立図書館</t>
    <rPh sb="0" eb="2">
      <t>シリョウ</t>
    </rPh>
    <rPh sb="3" eb="5">
      <t>シリツ</t>
    </rPh>
    <rPh sb="5" eb="8">
      <t>トショカン</t>
    </rPh>
    <phoneticPr fontId="2"/>
  </si>
  <si>
    <t>総記</t>
    <rPh sb="0" eb="2">
      <t>ソウキ</t>
    </rPh>
    <phoneticPr fontId="2"/>
  </si>
  <si>
    <t>社会
科学</t>
    <rPh sb="0" eb="2">
      <t>シャカイ</t>
    </rPh>
    <rPh sb="3" eb="5">
      <t>カガク</t>
    </rPh>
    <phoneticPr fontId="2"/>
  </si>
  <si>
    <t>自然
科学</t>
    <rPh sb="0" eb="2">
      <t>シゼン</t>
    </rPh>
    <rPh sb="3" eb="5">
      <t>カガク</t>
    </rPh>
    <phoneticPr fontId="2"/>
  </si>
  <si>
    <t>産業</t>
    <rPh sb="0" eb="2">
      <t>サンギョウ</t>
    </rPh>
    <phoneticPr fontId="2"/>
  </si>
  <si>
    <t>芸術</t>
    <rPh sb="0" eb="2">
      <t>ゲイジュツ</t>
    </rPh>
    <phoneticPr fontId="2"/>
  </si>
  <si>
    <t>文学</t>
    <rPh sb="0" eb="2">
      <t>ブンガク</t>
    </rPh>
    <phoneticPr fontId="2"/>
  </si>
  <si>
    <t>全館</t>
    <rPh sb="0" eb="2">
      <t>ゼンカン</t>
    </rPh>
    <phoneticPr fontId="2"/>
  </si>
  <si>
    <t>調理室</t>
    <rPh sb="0" eb="3">
      <t>チョウリシツ</t>
    </rPh>
    <phoneticPr fontId="2"/>
  </si>
  <si>
    <t>児童室</t>
    <rPh sb="0" eb="3">
      <t>ジドウシツ</t>
    </rPh>
    <phoneticPr fontId="2"/>
  </si>
  <si>
    <t>大会議室</t>
    <rPh sb="0" eb="4">
      <t>ダイカイギシツ</t>
    </rPh>
    <phoneticPr fontId="2"/>
  </si>
  <si>
    <t>ヘルストロン</t>
    <phoneticPr fontId="2"/>
  </si>
  <si>
    <t>第１研修室</t>
    <rPh sb="0" eb="1">
      <t>ダイ</t>
    </rPh>
    <rPh sb="2" eb="5">
      <t>ケンシュウシツ</t>
    </rPh>
    <phoneticPr fontId="2"/>
  </si>
  <si>
    <t>第２研修室</t>
    <rPh sb="0" eb="1">
      <t>ダイ</t>
    </rPh>
    <rPh sb="2" eb="5">
      <t>ケンシュウシツ</t>
    </rPh>
    <phoneticPr fontId="2"/>
  </si>
  <si>
    <t>実習室</t>
    <rPh sb="0" eb="2">
      <t>ジッシュウ</t>
    </rPh>
    <rPh sb="2" eb="3">
      <t>シツ</t>
    </rPh>
    <phoneticPr fontId="2"/>
  </si>
  <si>
    <t>グループ室</t>
    <rPh sb="4" eb="5">
      <t>シツ</t>
    </rPh>
    <phoneticPr fontId="2"/>
  </si>
  <si>
    <t>講堂兼体育館</t>
    <rPh sb="0" eb="2">
      <t>コウドウ</t>
    </rPh>
    <rPh sb="2" eb="3">
      <t>ケン</t>
    </rPh>
    <rPh sb="3" eb="6">
      <t>タイイクカン</t>
    </rPh>
    <phoneticPr fontId="2"/>
  </si>
  <si>
    <t>娯楽懇談室</t>
    <rPh sb="0" eb="2">
      <t>ゴラク</t>
    </rPh>
    <rPh sb="2" eb="4">
      <t>コンダン</t>
    </rPh>
    <rPh sb="4" eb="5">
      <t>シツ</t>
    </rPh>
    <phoneticPr fontId="2"/>
  </si>
  <si>
    <t>図書室</t>
    <rPh sb="0" eb="3">
      <t>トショシツ</t>
    </rPh>
    <phoneticPr fontId="2"/>
  </si>
  <si>
    <t>軽運動室</t>
    <rPh sb="0" eb="1">
      <t>ケイ</t>
    </rPh>
    <rPh sb="1" eb="3">
      <t>ウンドウ</t>
    </rPh>
    <rPh sb="3" eb="4">
      <t>シツ</t>
    </rPh>
    <phoneticPr fontId="2"/>
  </si>
  <si>
    <t>資料：北公民館</t>
    <rPh sb="0" eb="2">
      <t>シリョウ</t>
    </rPh>
    <phoneticPr fontId="2"/>
  </si>
  <si>
    <t>小会議室</t>
    <rPh sb="0" eb="1">
      <t>ショウ</t>
    </rPh>
    <rPh sb="1" eb="4">
      <t>カイギシツ</t>
    </rPh>
    <phoneticPr fontId="2"/>
  </si>
  <si>
    <t>講習室</t>
    <rPh sb="0" eb="2">
      <t>コウシュウ</t>
    </rPh>
    <rPh sb="2" eb="3">
      <t>シツ</t>
    </rPh>
    <phoneticPr fontId="2"/>
  </si>
  <si>
    <t>工芸室</t>
    <rPh sb="0" eb="2">
      <t>コウゲイ</t>
    </rPh>
    <rPh sb="2" eb="3">
      <t>シツ</t>
    </rPh>
    <phoneticPr fontId="2"/>
  </si>
  <si>
    <t>視聴覚実習室</t>
    <rPh sb="0" eb="3">
      <t>シチョウカク</t>
    </rPh>
    <rPh sb="3" eb="5">
      <t>ジッシュウ</t>
    </rPh>
    <rPh sb="5" eb="6">
      <t>シツ</t>
    </rPh>
    <phoneticPr fontId="2"/>
  </si>
  <si>
    <t>料理室</t>
    <rPh sb="0" eb="2">
      <t>リョウリ</t>
    </rPh>
    <rPh sb="2" eb="3">
      <t>シツ</t>
    </rPh>
    <phoneticPr fontId="2"/>
  </si>
  <si>
    <t>大音楽室</t>
    <rPh sb="0" eb="1">
      <t>ダイ</t>
    </rPh>
    <rPh sb="1" eb="4">
      <t>オンガクシツ</t>
    </rPh>
    <phoneticPr fontId="2"/>
  </si>
  <si>
    <t>第２研修室
第１研修室</t>
    <rPh sb="0" eb="1">
      <t>ダイ</t>
    </rPh>
    <rPh sb="2" eb="5">
      <t>ケンシュウシツ</t>
    </rPh>
    <phoneticPr fontId="2"/>
  </si>
  <si>
    <t>第３研修室</t>
    <rPh sb="0" eb="1">
      <t>ダイ</t>
    </rPh>
    <rPh sb="2" eb="5">
      <t>ケンシュウシツ</t>
    </rPh>
    <phoneticPr fontId="2"/>
  </si>
  <si>
    <t>第４研修室</t>
    <rPh sb="0" eb="1">
      <t>ダイ</t>
    </rPh>
    <rPh sb="2" eb="5">
      <t>ケンシュウシツ</t>
    </rPh>
    <phoneticPr fontId="2"/>
  </si>
  <si>
    <t>資料：南公民館</t>
    <rPh sb="0" eb="2">
      <t>シリョウ</t>
    </rPh>
    <rPh sb="3" eb="4">
      <t>ミナミ</t>
    </rPh>
    <phoneticPr fontId="2"/>
  </si>
  <si>
    <t>（単位：人）</t>
    <rPh sb="1" eb="3">
      <t>タンイ</t>
    </rPh>
    <rPh sb="4" eb="5">
      <t>ニン</t>
    </rPh>
    <phoneticPr fontId="2"/>
  </si>
  <si>
    <t>大体育室</t>
    <rPh sb="0" eb="1">
      <t>ダイ</t>
    </rPh>
    <rPh sb="1" eb="4">
      <t>タイイクシツ</t>
    </rPh>
    <phoneticPr fontId="2"/>
  </si>
  <si>
    <t>第２
体育室</t>
    <rPh sb="0" eb="1">
      <t>ダイ</t>
    </rPh>
    <rPh sb="3" eb="6">
      <t>タイイクシツ</t>
    </rPh>
    <phoneticPr fontId="2"/>
  </si>
  <si>
    <t>第３
体育室</t>
    <rPh sb="0" eb="1">
      <t>ダイ</t>
    </rPh>
    <rPh sb="3" eb="6">
      <t>タイイクシツ</t>
    </rPh>
    <phoneticPr fontId="2"/>
  </si>
  <si>
    <t>卓球室</t>
    <rPh sb="0" eb="2">
      <t>タッキュウ</t>
    </rPh>
    <rPh sb="2" eb="3">
      <t>シツ</t>
    </rPh>
    <phoneticPr fontId="2"/>
  </si>
  <si>
    <t>トレー
ニング室</t>
    <rPh sb="7" eb="8">
      <t>シツ</t>
    </rPh>
    <phoneticPr fontId="2"/>
  </si>
  <si>
    <t>資料：総合体育館</t>
    <rPh sb="0" eb="2">
      <t>シリョウ</t>
    </rPh>
    <phoneticPr fontId="2"/>
  </si>
  <si>
    <t>汐見公園
多目的広場</t>
    <rPh sb="0" eb="2">
      <t>シオミ</t>
    </rPh>
    <rPh sb="2" eb="4">
      <t>コウエン</t>
    </rPh>
    <rPh sb="5" eb="8">
      <t>タモクテキ</t>
    </rPh>
    <rPh sb="8" eb="10">
      <t>ヒロバ</t>
    </rPh>
    <phoneticPr fontId="2"/>
  </si>
  <si>
    <t>助松公園
野球場</t>
    <rPh sb="0" eb="1">
      <t>スケ</t>
    </rPh>
    <rPh sb="1" eb="2">
      <t>マツ</t>
    </rPh>
    <rPh sb="2" eb="4">
      <t>コウエン</t>
    </rPh>
    <rPh sb="5" eb="8">
      <t>ヤキュウジョウ</t>
    </rPh>
    <phoneticPr fontId="2"/>
  </si>
  <si>
    <t>古池公園
運動場</t>
    <rPh sb="0" eb="2">
      <t>フルイケ</t>
    </rPh>
    <rPh sb="2" eb="4">
      <t>コウエン</t>
    </rPh>
    <rPh sb="5" eb="8">
      <t>ウンドウジョウ</t>
    </rPh>
    <phoneticPr fontId="2"/>
  </si>
  <si>
    <t>三十合池
公園運動場</t>
    <rPh sb="0" eb="2">
      <t>サンジュウ</t>
    </rPh>
    <rPh sb="2" eb="3">
      <t>ゴウ</t>
    </rPh>
    <rPh sb="3" eb="4">
      <t>イケ</t>
    </rPh>
    <rPh sb="5" eb="7">
      <t>コウエン</t>
    </rPh>
    <rPh sb="7" eb="10">
      <t>ウンドウジョウ</t>
    </rPh>
    <phoneticPr fontId="2"/>
  </si>
  <si>
    <t>助松
テニスコート</t>
    <rPh sb="0" eb="1">
      <t>スケ</t>
    </rPh>
    <rPh sb="1" eb="2">
      <t>マツ</t>
    </rPh>
    <phoneticPr fontId="2"/>
  </si>
  <si>
    <t>中央緑地
テニスコート</t>
    <rPh sb="0" eb="2">
      <t>チュウオウ</t>
    </rPh>
    <rPh sb="2" eb="4">
      <t>リョクチ</t>
    </rPh>
    <phoneticPr fontId="2"/>
  </si>
  <si>
    <t>助松公園
プール</t>
    <rPh sb="0" eb="1">
      <t>スケ</t>
    </rPh>
    <rPh sb="1" eb="2">
      <t>マツ</t>
    </rPh>
    <rPh sb="2" eb="4">
      <t>コウエン</t>
    </rPh>
    <phoneticPr fontId="2"/>
  </si>
  <si>
    <t>多目的広場</t>
    <rPh sb="0" eb="3">
      <t>タモクテキ</t>
    </rPh>
    <rPh sb="3" eb="5">
      <t>ヒロバ</t>
    </rPh>
    <phoneticPr fontId="2"/>
  </si>
  <si>
    <t>サブ広場</t>
    <rPh sb="2" eb="4">
      <t>ヒロバ</t>
    </rPh>
    <phoneticPr fontId="2"/>
  </si>
  <si>
    <t>フットサル場</t>
    <rPh sb="5" eb="6">
      <t>ジョウ</t>
    </rPh>
    <phoneticPr fontId="2"/>
  </si>
  <si>
    <t>相　　談　　内　　容　　別　　（回）</t>
    <rPh sb="0" eb="1">
      <t>ソウ</t>
    </rPh>
    <rPh sb="3" eb="4">
      <t>ダン</t>
    </rPh>
    <rPh sb="6" eb="7">
      <t>ウチ</t>
    </rPh>
    <rPh sb="9" eb="10">
      <t>カタチ</t>
    </rPh>
    <rPh sb="12" eb="13">
      <t>ベツ</t>
    </rPh>
    <rPh sb="16" eb="17">
      <t>カイ</t>
    </rPh>
    <phoneticPr fontId="2"/>
  </si>
  <si>
    <t>相　　談　　対　　象　　別　　（人）</t>
    <rPh sb="0" eb="1">
      <t>ソウ</t>
    </rPh>
    <rPh sb="3" eb="4">
      <t>ダン</t>
    </rPh>
    <rPh sb="6" eb="7">
      <t>タイ</t>
    </rPh>
    <rPh sb="9" eb="10">
      <t>ゾウ</t>
    </rPh>
    <rPh sb="12" eb="13">
      <t>ベツ</t>
    </rPh>
    <rPh sb="16" eb="17">
      <t>ヒト</t>
    </rPh>
    <phoneticPr fontId="2"/>
  </si>
  <si>
    <t>不登校</t>
    <rPh sb="0" eb="3">
      <t>フトウコウ</t>
    </rPh>
    <phoneticPr fontId="2"/>
  </si>
  <si>
    <t>性格行動</t>
    <rPh sb="0" eb="2">
      <t>セイカク</t>
    </rPh>
    <rPh sb="2" eb="4">
      <t>コウドウ</t>
    </rPh>
    <phoneticPr fontId="2"/>
  </si>
  <si>
    <t>学習障害</t>
    <rPh sb="0" eb="2">
      <t>ガクシュウ</t>
    </rPh>
    <rPh sb="2" eb="4">
      <t>ショウガイ</t>
    </rPh>
    <phoneticPr fontId="2"/>
  </si>
  <si>
    <t>進路適正</t>
    <rPh sb="0" eb="2">
      <t>シンロ</t>
    </rPh>
    <rPh sb="2" eb="4">
      <t>テキセイ</t>
    </rPh>
    <phoneticPr fontId="2"/>
  </si>
  <si>
    <t>各種検査</t>
    <rPh sb="0" eb="2">
      <t>カクシュ</t>
    </rPh>
    <rPh sb="2" eb="4">
      <t>ケンサ</t>
    </rPh>
    <phoneticPr fontId="2"/>
  </si>
  <si>
    <t>成長・躾</t>
    <rPh sb="0" eb="2">
      <t>セイチョウ</t>
    </rPh>
    <rPh sb="3" eb="4">
      <t>シツケ</t>
    </rPh>
    <phoneticPr fontId="2"/>
  </si>
  <si>
    <t>乳児幼児</t>
    <rPh sb="0" eb="2">
      <t>ニュウジ</t>
    </rPh>
    <rPh sb="2" eb="4">
      <t>ヨウジ</t>
    </rPh>
    <phoneticPr fontId="2"/>
  </si>
  <si>
    <t>小学生</t>
    <rPh sb="0" eb="3">
      <t>ショウガクセイ</t>
    </rPh>
    <phoneticPr fontId="2"/>
  </si>
  <si>
    <t>中学生</t>
    <rPh sb="0" eb="3">
      <t>チュウガクセイ</t>
    </rPh>
    <phoneticPr fontId="2"/>
  </si>
  <si>
    <t>高校大学</t>
    <rPh sb="0" eb="2">
      <t>コウコウ</t>
    </rPh>
    <rPh sb="2" eb="4">
      <t>ダイガク</t>
    </rPh>
    <phoneticPr fontId="2"/>
  </si>
  <si>
    <t>社会人</t>
    <rPh sb="0" eb="2">
      <t>シャカイ</t>
    </rPh>
    <rPh sb="2" eb="3">
      <t>ジン</t>
    </rPh>
    <phoneticPr fontId="2"/>
  </si>
  <si>
    <t>資料：教育支援センター</t>
    <rPh sb="0" eb="2">
      <t>シリョウ</t>
    </rPh>
    <rPh sb="3" eb="5">
      <t>キョウイク</t>
    </rPh>
    <rPh sb="5" eb="7">
      <t>シエン</t>
    </rPh>
    <phoneticPr fontId="2"/>
  </si>
  <si>
    <t>１．医療施設数</t>
    <rPh sb="2" eb="4">
      <t>イリョウ</t>
    </rPh>
    <rPh sb="4" eb="6">
      <t>シセツ</t>
    </rPh>
    <rPh sb="6" eb="7">
      <t>スウ</t>
    </rPh>
    <phoneticPr fontId="2"/>
  </si>
  <si>
    <t>医療施設数</t>
    <rPh sb="0" eb="1">
      <t>イ</t>
    </rPh>
    <rPh sb="1" eb="2">
      <t>リョウ</t>
    </rPh>
    <rPh sb="2" eb="3">
      <t>ホドコ</t>
    </rPh>
    <rPh sb="3" eb="4">
      <t>セツ</t>
    </rPh>
    <rPh sb="4" eb="5">
      <t>スウ</t>
    </rPh>
    <phoneticPr fontId="2"/>
  </si>
  <si>
    <t>病院</t>
    <rPh sb="0" eb="1">
      <t>ヤマイ</t>
    </rPh>
    <rPh sb="1" eb="2">
      <t>イン</t>
    </rPh>
    <phoneticPr fontId="2"/>
  </si>
  <si>
    <t>診療所</t>
    <rPh sb="0" eb="2">
      <t>シンリョウ</t>
    </rPh>
    <rPh sb="2" eb="3">
      <t>ショ</t>
    </rPh>
    <phoneticPr fontId="2"/>
  </si>
  <si>
    <t>歯科診療所</t>
    <rPh sb="0" eb="2">
      <t>シカ</t>
    </rPh>
    <rPh sb="2" eb="4">
      <t>シンリョウ</t>
    </rPh>
    <rPh sb="4" eb="5">
      <t>ショ</t>
    </rPh>
    <phoneticPr fontId="2"/>
  </si>
  <si>
    <t>施設</t>
    <rPh sb="0" eb="1">
      <t>ホドコ</t>
    </rPh>
    <rPh sb="1" eb="2">
      <t>セツ</t>
    </rPh>
    <phoneticPr fontId="2"/>
  </si>
  <si>
    <t>病　　床</t>
    <rPh sb="0" eb="1">
      <t>ヤマイ</t>
    </rPh>
    <rPh sb="3" eb="4">
      <t>ユカ</t>
    </rPh>
    <phoneticPr fontId="2"/>
  </si>
  <si>
    <t>２．特定死因別死亡者数</t>
    <rPh sb="2" eb="4">
      <t>トクテイ</t>
    </rPh>
    <rPh sb="4" eb="6">
      <t>シイン</t>
    </rPh>
    <rPh sb="6" eb="7">
      <t>ベツ</t>
    </rPh>
    <rPh sb="7" eb="9">
      <t>シボウ</t>
    </rPh>
    <rPh sb="9" eb="10">
      <t>シャ</t>
    </rPh>
    <rPh sb="10" eb="11">
      <t>スウ</t>
    </rPh>
    <phoneticPr fontId="2"/>
  </si>
  <si>
    <t>死亡者
総数</t>
    <rPh sb="0" eb="3">
      <t>シボウシャ</t>
    </rPh>
    <rPh sb="4" eb="6">
      <t>ソウスウ</t>
    </rPh>
    <phoneticPr fontId="2"/>
  </si>
  <si>
    <t>悪　性
新生物</t>
    <rPh sb="0" eb="1">
      <t>アク</t>
    </rPh>
    <rPh sb="2" eb="3">
      <t>セイ</t>
    </rPh>
    <rPh sb="4" eb="5">
      <t>シン</t>
    </rPh>
    <rPh sb="5" eb="7">
      <t>セイブツ</t>
    </rPh>
    <phoneticPr fontId="2"/>
  </si>
  <si>
    <t>脳血管
疾  患</t>
    <rPh sb="0" eb="1">
      <t>ノウ</t>
    </rPh>
    <rPh sb="1" eb="3">
      <t>ケッカン</t>
    </rPh>
    <rPh sb="4" eb="5">
      <t>シツ</t>
    </rPh>
    <rPh sb="7" eb="8">
      <t>ワズラ</t>
    </rPh>
    <phoneticPr fontId="2"/>
  </si>
  <si>
    <r>
      <t xml:space="preserve">心疾患
</t>
    </r>
    <r>
      <rPr>
        <sz val="9"/>
        <rFont val="ＭＳ 明朝"/>
        <family val="1"/>
        <charset val="128"/>
      </rPr>
      <t>（高血圧性
を除く）</t>
    </r>
    <rPh sb="0" eb="3">
      <t>シンシッカン</t>
    </rPh>
    <rPh sb="5" eb="8">
      <t>コウケツアツ</t>
    </rPh>
    <rPh sb="8" eb="9">
      <t>セイ</t>
    </rPh>
    <rPh sb="11" eb="12">
      <t>ノゾ</t>
    </rPh>
    <phoneticPr fontId="2"/>
  </si>
  <si>
    <t>肺炎及び気管支炎</t>
    <rPh sb="0" eb="2">
      <t>ハイエン</t>
    </rPh>
    <rPh sb="2" eb="3">
      <t>オヨ</t>
    </rPh>
    <rPh sb="4" eb="7">
      <t>キカンシ</t>
    </rPh>
    <rPh sb="7" eb="8">
      <t>エン</t>
    </rPh>
    <phoneticPr fontId="2"/>
  </si>
  <si>
    <t>腎不全</t>
    <rPh sb="0" eb="1">
      <t>ジン</t>
    </rPh>
    <rPh sb="1" eb="3">
      <t>フゼン</t>
    </rPh>
    <phoneticPr fontId="2"/>
  </si>
  <si>
    <t>糖尿病</t>
    <rPh sb="0" eb="3">
      <t>トウニョウビョウ</t>
    </rPh>
    <phoneticPr fontId="2"/>
  </si>
  <si>
    <t>高血圧
性疾患</t>
    <rPh sb="0" eb="3">
      <t>コウケツアツ</t>
    </rPh>
    <rPh sb="4" eb="5">
      <t>セイ</t>
    </rPh>
    <rPh sb="5" eb="7">
      <t>シッカン</t>
    </rPh>
    <phoneticPr fontId="2"/>
  </si>
  <si>
    <t>老　衰</t>
    <rPh sb="0" eb="1">
      <t>ロウ</t>
    </rPh>
    <rPh sb="2" eb="3">
      <t>オトロ</t>
    </rPh>
    <phoneticPr fontId="2"/>
  </si>
  <si>
    <t>不慮の
事　故</t>
    <rPh sb="0" eb="2">
      <t>フリョ</t>
    </rPh>
    <rPh sb="4" eb="5">
      <t>コト</t>
    </rPh>
    <rPh sb="6" eb="7">
      <t>ユエ</t>
    </rPh>
    <phoneticPr fontId="2"/>
  </si>
  <si>
    <t>自　殺</t>
    <rPh sb="0" eb="1">
      <t>ジ</t>
    </rPh>
    <rPh sb="2" eb="3">
      <t>コロ</t>
    </rPh>
    <phoneticPr fontId="2"/>
  </si>
  <si>
    <t>（注）人口動態調査用死因簡単分類表に基づく。ただし、件数の少ないものは、その他に含む。</t>
    <rPh sb="1" eb="2">
      <t>チュウ</t>
    </rPh>
    <rPh sb="3" eb="5">
      <t>ジンコウ</t>
    </rPh>
    <rPh sb="5" eb="7">
      <t>ドウタイ</t>
    </rPh>
    <rPh sb="7" eb="10">
      <t>チョウサヨウ</t>
    </rPh>
    <rPh sb="10" eb="12">
      <t>シイン</t>
    </rPh>
    <rPh sb="12" eb="14">
      <t>カンタン</t>
    </rPh>
    <rPh sb="14" eb="16">
      <t>ブンルイ</t>
    </rPh>
    <rPh sb="16" eb="17">
      <t>ヒョウ</t>
    </rPh>
    <rPh sb="18" eb="19">
      <t>モト</t>
    </rPh>
    <rPh sb="26" eb="28">
      <t>ケンスウ</t>
    </rPh>
    <rPh sb="29" eb="30">
      <t>スク</t>
    </rPh>
    <rPh sb="38" eb="39">
      <t>タ</t>
    </rPh>
    <rPh sb="40" eb="41">
      <t>フク</t>
    </rPh>
    <phoneticPr fontId="2"/>
  </si>
  <si>
    <t>年　度</t>
    <rPh sb="0" eb="1">
      <t>トシ</t>
    </rPh>
    <rPh sb="2" eb="3">
      <t>ド</t>
    </rPh>
    <phoneticPr fontId="2"/>
  </si>
  <si>
    <t>年　　　次</t>
    <rPh sb="0" eb="1">
      <t>トシ</t>
    </rPh>
    <rPh sb="4" eb="5">
      <t>ツギ</t>
    </rPh>
    <phoneticPr fontId="2"/>
  </si>
  <si>
    <t>急性
灰白髄炎</t>
    <rPh sb="0" eb="2">
      <t>キュウセイ</t>
    </rPh>
    <rPh sb="3" eb="4">
      <t>ハイ</t>
    </rPh>
    <rPh sb="4" eb="5">
      <t>シロ</t>
    </rPh>
    <rPh sb="5" eb="6">
      <t>ズイ</t>
    </rPh>
    <rPh sb="6" eb="7">
      <t>エン</t>
    </rPh>
    <phoneticPr fontId="2"/>
  </si>
  <si>
    <t>日本脳炎</t>
    <rPh sb="0" eb="2">
      <t>ニホン</t>
    </rPh>
    <rPh sb="2" eb="4">
      <t>ノウエン</t>
    </rPh>
    <phoneticPr fontId="2"/>
  </si>
  <si>
    <t>三種混合</t>
    <rPh sb="0" eb="2">
      <t>サンシュ</t>
    </rPh>
    <rPh sb="2" eb="4">
      <t>コンゴウ</t>
    </rPh>
    <phoneticPr fontId="2"/>
  </si>
  <si>
    <t>四種混合</t>
    <rPh sb="0" eb="1">
      <t>ヨン</t>
    </rPh>
    <rPh sb="1" eb="2">
      <t>シュ</t>
    </rPh>
    <rPh sb="2" eb="4">
      <t>コンゴウ</t>
    </rPh>
    <phoneticPr fontId="2"/>
  </si>
  <si>
    <t>ジフテリア
破傷風</t>
    <rPh sb="6" eb="9">
      <t>ハショウフウ</t>
    </rPh>
    <phoneticPr fontId="2"/>
  </si>
  <si>
    <t>風　疹</t>
    <rPh sb="0" eb="1">
      <t>カゼ</t>
    </rPh>
    <rPh sb="2" eb="3">
      <t>ハシカ</t>
    </rPh>
    <phoneticPr fontId="2"/>
  </si>
  <si>
    <t>麻　疹</t>
    <rPh sb="0" eb="1">
      <t>アサ</t>
    </rPh>
    <rPh sb="2" eb="3">
      <t>シン</t>
    </rPh>
    <phoneticPr fontId="2"/>
  </si>
  <si>
    <t>麻疹風疹
混合</t>
    <rPh sb="0" eb="2">
      <t>ハシカ</t>
    </rPh>
    <rPh sb="2" eb="4">
      <t>フウシン</t>
    </rPh>
    <rPh sb="5" eb="7">
      <t>コンゴウ</t>
    </rPh>
    <phoneticPr fontId="2"/>
  </si>
  <si>
    <t>乳幼児</t>
    <rPh sb="0" eb="3">
      <t>ニュウヨウジ</t>
    </rPh>
    <phoneticPr fontId="2"/>
  </si>
  <si>
    <t>学童</t>
    <rPh sb="0" eb="2">
      <t>ガクドウ</t>
    </rPh>
    <phoneticPr fontId="2"/>
  </si>
  <si>
    <t>平成24年11月～四種混合（三種混合＋不活化ポリオ）</t>
    <rPh sb="0" eb="2">
      <t>ヘイセイ</t>
    </rPh>
    <rPh sb="4" eb="5">
      <t>ネン</t>
    </rPh>
    <rPh sb="7" eb="8">
      <t>ガツ</t>
    </rPh>
    <rPh sb="9" eb="11">
      <t>ヨンシュ</t>
    </rPh>
    <rPh sb="11" eb="13">
      <t>コンゴウ</t>
    </rPh>
    <rPh sb="14" eb="16">
      <t>サンシュ</t>
    </rPh>
    <rPh sb="16" eb="18">
      <t>コンゴウ</t>
    </rPh>
    <rPh sb="19" eb="22">
      <t>フカツカ</t>
    </rPh>
    <phoneticPr fontId="2"/>
  </si>
  <si>
    <t>１．生活環境
　（大気関係測定結果）</t>
    <rPh sb="2" eb="4">
      <t>セイカツ</t>
    </rPh>
    <rPh sb="4" eb="6">
      <t>カンキョウ</t>
    </rPh>
    <rPh sb="9" eb="11">
      <t>タイキ</t>
    </rPh>
    <rPh sb="11" eb="13">
      <t>カンケイ</t>
    </rPh>
    <rPh sb="13" eb="15">
      <t>ソクテイ</t>
    </rPh>
    <rPh sb="15" eb="17">
      <t>ケッカ</t>
    </rPh>
    <phoneticPr fontId="2"/>
  </si>
  <si>
    <t>（単位：ppm）</t>
    <rPh sb="1" eb="3">
      <t>タンイ</t>
    </rPh>
    <phoneticPr fontId="2"/>
  </si>
  <si>
    <t>二酸化窒素濃度</t>
    <rPh sb="0" eb="3">
      <t>ニサンカ</t>
    </rPh>
    <rPh sb="3" eb="5">
      <t>チッソ</t>
    </rPh>
    <rPh sb="5" eb="7">
      <t>ノウド</t>
    </rPh>
    <phoneticPr fontId="2"/>
  </si>
  <si>
    <t>一酸化窒素濃度</t>
    <rPh sb="0" eb="3">
      <t>イッサンカ</t>
    </rPh>
    <rPh sb="3" eb="5">
      <t>チッソ</t>
    </rPh>
    <rPh sb="5" eb="7">
      <t>ノウド</t>
    </rPh>
    <phoneticPr fontId="2"/>
  </si>
  <si>
    <t>光化学
オキシダント</t>
    <rPh sb="0" eb="3">
      <t>コウカガク</t>
    </rPh>
    <phoneticPr fontId="2"/>
  </si>
  <si>
    <t>測定点：市庁舎６階</t>
    <rPh sb="0" eb="2">
      <t>ソクテイ</t>
    </rPh>
    <rPh sb="2" eb="3">
      <t>テン</t>
    </rPh>
    <rPh sb="4" eb="7">
      <t>シチョウシャ</t>
    </rPh>
    <rPh sb="8" eb="9">
      <t>カイ</t>
    </rPh>
    <phoneticPr fontId="2"/>
  </si>
  <si>
    <t>資料：環境課</t>
    <rPh sb="0" eb="2">
      <t>シリョウ</t>
    </rPh>
    <rPh sb="3" eb="5">
      <t>カンキョウ</t>
    </rPh>
    <rPh sb="5" eb="6">
      <t>カ</t>
    </rPh>
    <phoneticPr fontId="2"/>
  </si>
  <si>
    <t>内部時計の差異により大阪府発表の結果とは、必ずしも一致しません。</t>
    <rPh sb="0" eb="2">
      <t>ナイブ</t>
    </rPh>
    <rPh sb="2" eb="4">
      <t>トケイ</t>
    </rPh>
    <rPh sb="5" eb="7">
      <t>サイ</t>
    </rPh>
    <rPh sb="10" eb="13">
      <t>オオサカフ</t>
    </rPh>
    <rPh sb="13" eb="15">
      <t>ハッピョウ</t>
    </rPh>
    <rPh sb="16" eb="18">
      <t>ケッカ</t>
    </rPh>
    <rPh sb="21" eb="22">
      <t>カナラ</t>
    </rPh>
    <rPh sb="25" eb="27">
      <t>イッチ</t>
    </rPh>
    <phoneticPr fontId="2"/>
  </si>
  <si>
    <t>（公害苦情処理件数）</t>
    <rPh sb="1" eb="3">
      <t>コウガイ</t>
    </rPh>
    <rPh sb="3" eb="5">
      <t>クジョウ</t>
    </rPh>
    <rPh sb="5" eb="7">
      <t>ショリ</t>
    </rPh>
    <rPh sb="7" eb="9">
      <t>ケンスウ</t>
    </rPh>
    <phoneticPr fontId="2"/>
  </si>
  <si>
    <t>大気汚染</t>
    <rPh sb="0" eb="2">
      <t>タイキ</t>
    </rPh>
    <rPh sb="2" eb="4">
      <t>オセン</t>
    </rPh>
    <phoneticPr fontId="2"/>
  </si>
  <si>
    <t>水質汚濁</t>
    <rPh sb="0" eb="2">
      <t>スイシツ</t>
    </rPh>
    <rPh sb="2" eb="4">
      <t>オダク</t>
    </rPh>
    <phoneticPr fontId="2"/>
  </si>
  <si>
    <t>騒　音</t>
    <rPh sb="0" eb="1">
      <t>サワ</t>
    </rPh>
    <rPh sb="2" eb="3">
      <t>オト</t>
    </rPh>
    <phoneticPr fontId="2"/>
  </si>
  <si>
    <t>振　動</t>
    <rPh sb="0" eb="1">
      <t>ブルイ</t>
    </rPh>
    <rPh sb="2" eb="3">
      <t>ドウ</t>
    </rPh>
    <phoneticPr fontId="2"/>
  </si>
  <si>
    <t>土壌汚染</t>
    <rPh sb="0" eb="2">
      <t>ドジョウ</t>
    </rPh>
    <rPh sb="2" eb="4">
      <t>オセン</t>
    </rPh>
    <phoneticPr fontId="2"/>
  </si>
  <si>
    <t>地盤沈下</t>
    <rPh sb="0" eb="2">
      <t>ジバン</t>
    </rPh>
    <rPh sb="2" eb="4">
      <t>チンカ</t>
    </rPh>
    <phoneticPr fontId="2"/>
  </si>
  <si>
    <t>悪　臭</t>
    <rPh sb="0" eb="1">
      <t>アク</t>
    </rPh>
    <rPh sb="2" eb="3">
      <t>シュウ</t>
    </rPh>
    <phoneticPr fontId="2"/>
  </si>
  <si>
    <t>（光化学スモッグ発令状況）</t>
    <rPh sb="1" eb="4">
      <t>コウカガク</t>
    </rPh>
    <rPh sb="8" eb="10">
      <t>ハツレイ</t>
    </rPh>
    <rPh sb="10" eb="12">
      <t>ジョウキョウ</t>
    </rPh>
    <phoneticPr fontId="2"/>
  </si>
  <si>
    <t>予　　　　報</t>
    <rPh sb="0" eb="1">
      <t>ヨ</t>
    </rPh>
    <rPh sb="5" eb="6">
      <t>ホウ</t>
    </rPh>
    <phoneticPr fontId="2"/>
  </si>
  <si>
    <t>注　　意　　報</t>
    <rPh sb="0" eb="1">
      <t>チュウ</t>
    </rPh>
    <rPh sb="3" eb="4">
      <t>イ</t>
    </rPh>
    <rPh sb="6" eb="7">
      <t>ホウ</t>
    </rPh>
    <phoneticPr fontId="2"/>
  </si>
  <si>
    <t>大阪府</t>
    <rPh sb="0" eb="3">
      <t>オオサカフ</t>
    </rPh>
    <phoneticPr fontId="2"/>
  </si>
  <si>
    <t>泉大津市</t>
    <rPh sb="0" eb="4">
      <t>イズミオオツシ</t>
    </rPh>
    <phoneticPr fontId="2"/>
  </si>
  <si>
    <t>４月</t>
    <rPh sb="1" eb="2">
      <t>ツキ</t>
    </rPh>
    <phoneticPr fontId="2"/>
  </si>
  <si>
    <t>２．し尿・ごみ収集量</t>
    <rPh sb="3" eb="4">
      <t>ニョウ</t>
    </rPh>
    <rPh sb="7" eb="9">
      <t>シュウシュウ</t>
    </rPh>
    <rPh sb="9" eb="10">
      <t>リョウ</t>
    </rPh>
    <phoneticPr fontId="2"/>
  </si>
  <si>
    <t>し尿収集量</t>
    <rPh sb="1" eb="2">
      <t>ニョウ</t>
    </rPh>
    <rPh sb="2" eb="4">
      <t>シュウシュウ</t>
    </rPh>
    <rPh sb="4" eb="5">
      <t>リョウ</t>
    </rPh>
    <phoneticPr fontId="2"/>
  </si>
  <si>
    <t>ごみ収集量</t>
    <rPh sb="2" eb="4">
      <t>シュウシュウ</t>
    </rPh>
    <rPh sb="4" eb="5">
      <t>リョウ</t>
    </rPh>
    <phoneticPr fontId="2"/>
  </si>
  <si>
    <t>台数</t>
    <rPh sb="0" eb="2">
      <t>ダイスウ</t>
    </rPh>
    <phoneticPr fontId="2"/>
  </si>
  <si>
    <t>収集量</t>
    <rPh sb="0" eb="2">
      <t>シュウシュウ</t>
    </rPh>
    <rPh sb="2" eb="3">
      <t>リョウ</t>
    </rPh>
    <phoneticPr fontId="2"/>
  </si>
  <si>
    <t>台</t>
    <rPh sb="0" eb="1">
      <t>ダイ</t>
    </rPh>
    <phoneticPr fontId="2"/>
  </si>
  <si>
    <t>（注）ごみ収集台数は集計していない。</t>
    <rPh sb="1" eb="2">
      <t>チュウ</t>
    </rPh>
    <phoneticPr fontId="2"/>
  </si>
  <si>
    <t>１．社会（児童）福祉施設</t>
    <rPh sb="2" eb="4">
      <t>シャカイ</t>
    </rPh>
    <rPh sb="5" eb="7">
      <t>ジドウ</t>
    </rPh>
    <rPh sb="8" eb="10">
      <t>フクシ</t>
    </rPh>
    <rPh sb="10" eb="12">
      <t>シセツ</t>
    </rPh>
    <phoneticPr fontId="2"/>
  </si>
  <si>
    <t>養護施設</t>
    <rPh sb="0" eb="2">
      <t>ヨウゴ</t>
    </rPh>
    <rPh sb="2" eb="4">
      <t>シセツ</t>
    </rPh>
    <phoneticPr fontId="2"/>
  </si>
  <si>
    <t>老人福祉施設</t>
    <rPh sb="0" eb="2">
      <t>ロウジン</t>
    </rPh>
    <rPh sb="2" eb="4">
      <t>フクシ</t>
    </rPh>
    <rPh sb="4" eb="6">
      <t>シセツ</t>
    </rPh>
    <phoneticPr fontId="2"/>
  </si>
  <si>
    <t>老人保健施設</t>
    <phoneticPr fontId="2"/>
  </si>
  <si>
    <t>施設数</t>
    <rPh sb="0" eb="2">
      <t>シセツ</t>
    </rPh>
    <rPh sb="2" eb="3">
      <t>スウ</t>
    </rPh>
    <phoneticPr fontId="2"/>
  </si>
  <si>
    <t>定員</t>
    <rPh sb="0" eb="2">
      <t>テイイン</t>
    </rPh>
    <phoneticPr fontId="2"/>
  </si>
  <si>
    <t>職員数</t>
    <rPh sb="0" eb="3">
      <t>ショクインスウ</t>
    </rPh>
    <phoneticPr fontId="2"/>
  </si>
  <si>
    <t>（注）社会福祉施設等調査及び介護サービス施設・事業所調査による。保育所の（　　）内は、民営分。老人福祉施設の（　　）は、特別養護老人ホーム。</t>
    <rPh sb="1" eb="2">
      <t>チュウ</t>
    </rPh>
    <rPh sb="3" eb="5">
      <t>シャカイ</t>
    </rPh>
    <rPh sb="5" eb="7">
      <t>フクシ</t>
    </rPh>
    <rPh sb="7" eb="9">
      <t>シセツ</t>
    </rPh>
    <rPh sb="9" eb="10">
      <t>トウ</t>
    </rPh>
    <rPh sb="10" eb="12">
      <t>チョウサ</t>
    </rPh>
    <rPh sb="12" eb="13">
      <t>オヨ</t>
    </rPh>
    <rPh sb="14" eb="16">
      <t>カイゴ</t>
    </rPh>
    <rPh sb="20" eb="22">
      <t>シセツ</t>
    </rPh>
    <rPh sb="23" eb="26">
      <t>ジギョウショ</t>
    </rPh>
    <rPh sb="26" eb="28">
      <t>チョウサ</t>
    </rPh>
    <rPh sb="32" eb="34">
      <t>ホイク</t>
    </rPh>
    <rPh sb="34" eb="35">
      <t>ショ</t>
    </rPh>
    <rPh sb="40" eb="41">
      <t>ナイ</t>
    </rPh>
    <rPh sb="43" eb="45">
      <t>ミンエイ</t>
    </rPh>
    <rPh sb="45" eb="46">
      <t>ブン</t>
    </rPh>
    <rPh sb="47" eb="49">
      <t>ロウジン</t>
    </rPh>
    <rPh sb="49" eb="51">
      <t>フクシ</t>
    </rPh>
    <rPh sb="51" eb="53">
      <t>シセツ</t>
    </rPh>
    <rPh sb="60" eb="62">
      <t>トクベツ</t>
    </rPh>
    <rPh sb="62" eb="64">
      <t>ヨウゴ</t>
    </rPh>
    <rPh sb="64" eb="66">
      <t>ロウジン</t>
    </rPh>
    <phoneticPr fontId="2"/>
  </si>
  <si>
    <t>２．保育状況</t>
    <rPh sb="2" eb="4">
      <t>ホイク</t>
    </rPh>
    <rPh sb="4" eb="6">
      <t>ジョウキョウ</t>
    </rPh>
    <phoneticPr fontId="2"/>
  </si>
  <si>
    <t>要</t>
    <rPh sb="0" eb="1">
      <t>カナメ</t>
    </rPh>
    <phoneticPr fontId="2"/>
  </si>
  <si>
    <t>ぱる</t>
    <phoneticPr fontId="2"/>
  </si>
  <si>
    <t>保育所</t>
    <rPh sb="0" eb="2">
      <t>ホイク</t>
    </rPh>
    <rPh sb="2" eb="3">
      <t>ショ</t>
    </rPh>
    <phoneticPr fontId="2"/>
  </si>
  <si>
    <t>スクール</t>
    <phoneticPr fontId="2"/>
  </si>
  <si>
    <t>保育士</t>
    <rPh sb="0" eb="2">
      <t>ホイク</t>
    </rPh>
    <rPh sb="2" eb="3">
      <t>シ</t>
    </rPh>
    <phoneticPr fontId="2"/>
  </si>
  <si>
    <t>児童</t>
    <rPh sb="0" eb="2">
      <t>ジドウ</t>
    </rPh>
    <phoneticPr fontId="2"/>
  </si>
  <si>
    <t>（注）他市からの受託児を含む。</t>
    <rPh sb="1" eb="2">
      <t>チュウ</t>
    </rPh>
    <rPh sb="3" eb="5">
      <t>タシ</t>
    </rPh>
    <rPh sb="8" eb="10">
      <t>ジュタク</t>
    </rPh>
    <rPh sb="10" eb="11">
      <t>ジ</t>
    </rPh>
    <rPh sb="12" eb="13">
      <t>フク</t>
    </rPh>
    <phoneticPr fontId="2"/>
  </si>
  <si>
    <t>３．生活保護状況</t>
    <rPh sb="2" eb="4">
      <t>セイカツ</t>
    </rPh>
    <rPh sb="4" eb="6">
      <t>ホゴ</t>
    </rPh>
    <rPh sb="6" eb="8">
      <t>ジョウキョウ</t>
    </rPh>
    <phoneticPr fontId="2"/>
  </si>
  <si>
    <t>被保護
実施
世帯数</t>
    <rPh sb="0" eb="1">
      <t>ヒ</t>
    </rPh>
    <rPh sb="1" eb="3">
      <t>ホゴ</t>
    </rPh>
    <rPh sb="4" eb="6">
      <t>ジッシ</t>
    </rPh>
    <rPh sb="7" eb="10">
      <t>セタイスウ</t>
    </rPh>
    <phoneticPr fontId="2"/>
  </si>
  <si>
    <t>被保護
実人員数</t>
    <rPh sb="0" eb="1">
      <t>ヒ</t>
    </rPh>
    <rPh sb="1" eb="3">
      <t>ホゴ</t>
    </rPh>
    <rPh sb="4" eb="5">
      <t>ミ</t>
    </rPh>
    <rPh sb="5" eb="7">
      <t>ジンイン</t>
    </rPh>
    <rPh sb="7" eb="8">
      <t>カズ</t>
    </rPh>
    <phoneticPr fontId="2"/>
  </si>
  <si>
    <t>人　員　　保護率</t>
    <rPh sb="0" eb="1">
      <t>ヒト</t>
    </rPh>
    <rPh sb="2" eb="3">
      <t>イン</t>
    </rPh>
    <rPh sb="5" eb="7">
      <t>ホゴ</t>
    </rPh>
    <rPh sb="7" eb="8">
      <t>リツ</t>
    </rPh>
    <phoneticPr fontId="2"/>
  </si>
  <si>
    <t>扶助別保護費　　　</t>
    <rPh sb="0" eb="2">
      <t>フジョ</t>
    </rPh>
    <rPh sb="2" eb="3">
      <t>ベツ</t>
    </rPh>
    <rPh sb="3" eb="4">
      <t>タモツ</t>
    </rPh>
    <rPh sb="4" eb="5">
      <t>マモル</t>
    </rPh>
    <rPh sb="5" eb="6">
      <t>ヒ</t>
    </rPh>
    <phoneticPr fontId="2"/>
  </si>
  <si>
    <t>（人）</t>
    <rPh sb="1" eb="2">
      <t>ニン</t>
    </rPh>
    <phoneticPr fontId="2"/>
  </si>
  <si>
    <t>（千円）</t>
  </si>
  <si>
    <t>生活
扶助</t>
    <rPh sb="0" eb="2">
      <t>セイカツ</t>
    </rPh>
    <rPh sb="3" eb="5">
      <t>フジョ</t>
    </rPh>
    <phoneticPr fontId="2"/>
  </si>
  <si>
    <t>教育
扶助</t>
    <rPh sb="0" eb="2">
      <t>キョウイク</t>
    </rPh>
    <rPh sb="3" eb="5">
      <t>フジョ</t>
    </rPh>
    <phoneticPr fontId="2"/>
  </si>
  <si>
    <t>住宅
扶助</t>
    <rPh sb="0" eb="2">
      <t>ジュウタク</t>
    </rPh>
    <rPh sb="3" eb="5">
      <t>フジョ</t>
    </rPh>
    <phoneticPr fontId="2"/>
  </si>
  <si>
    <t>介護
扶助</t>
    <rPh sb="0" eb="2">
      <t>カイゴ</t>
    </rPh>
    <rPh sb="3" eb="5">
      <t>フジョ</t>
    </rPh>
    <phoneticPr fontId="2"/>
  </si>
  <si>
    <t>医療
扶助</t>
    <rPh sb="0" eb="2">
      <t>イリョウ</t>
    </rPh>
    <rPh sb="3" eb="5">
      <t>フジョ</t>
    </rPh>
    <phoneticPr fontId="2"/>
  </si>
  <si>
    <t>出産
扶助</t>
    <rPh sb="0" eb="2">
      <t>シュッサン</t>
    </rPh>
    <rPh sb="3" eb="5">
      <t>フジョ</t>
    </rPh>
    <phoneticPr fontId="2"/>
  </si>
  <si>
    <t>生業
扶助</t>
    <rPh sb="0" eb="2">
      <t>セイギョウ</t>
    </rPh>
    <rPh sb="3" eb="5">
      <t>フジョ</t>
    </rPh>
    <phoneticPr fontId="2"/>
  </si>
  <si>
    <t>葬祭
扶助</t>
    <rPh sb="0" eb="2">
      <t>ソウサイ</t>
    </rPh>
    <rPh sb="3" eb="5">
      <t>フジョ</t>
    </rPh>
    <phoneticPr fontId="2"/>
  </si>
  <si>
    <t>施　設　　事務費</t>
    <rPh sb="0" eb="1">
      <t>シ</t>
    </rPh>
    <rPh sb="2" eb="3">
      <t>セツ</t>
    </rPh>
    <rPh sb="5" eb="8">
      <t>ジムヒ</t>
    </rPh>
    <phoneticPr fontId="2"/>
  </si>
  <si>
    <t>‰</t>
    <phoneticPr fontId="2"/>
  </si>
  <si>
    <t>資料：生活福祉課</t>
    <rPh sb="0" eb="2">
      <t>シリョウ</t>
    </rPh>
    <rPh sb="3" eb="5">
      <t>セイカツ</t>
    </rPh>
    <rPh sb="5" eb="8">
      <t>フクシカ</t>
    </rPh>
    <phoneticPr fontId="2"/>
  </si>
  <si>
    <t>４．長寿園利用状況</t>
    <rPh sb="2" eb="4">
      <t>チョウジュ</t>
    </rPh>
    <rPh sb="4" eb="5">
      <t>エン</t>
    </rPh>
    <rPh sb="5" eb="7">
      <t>リヨウ</t>
    </rPh>
    <rPh sb="7" eb="9">
      <t>ジョウキョウ</t>
    </rPh>
    <phoneticPr fontId="2"/>
  </si>
  <si>
    <t>年　　度</t>
    <rPh sb="0" eb="1">
      <t>トシ</t>
    </rPh>
    <rPh sb="3" eb="4">
      <t>ド</t>
    </rPh>
    <phoneticPr fontId="2"/>
  </si>
  <si>
    <t>助松</t>
    <rPh sb="0" eb="1">
      <t>スケ</t>
    </rPh>
    <rPh sb="1" eb="2">
      <t>マツ</t>
    </rPh>
    <phoneticPr fontId="2"/>
  </si>
  <si>
    <t>松之浜</t>
    <rPh sb="0" eb="1">
      <t>マツ</t>
    </rPh>
    <rPh sb="1" eb="2">
      <t>ノ</t>
    </rPh>
    <rPh sb="2" eb="3">
      <t>ハマ</t>
    </rPh>
    <phoneticPr fontId="2"/>
  </si>
  <si>
    <t>東港</t>
    <rPh sb="0" eb="1">
      <t>ヒガシ</t>
    </rPh>
    <rPh sb="1" eb="2">
      <t>ミナト</t>
    </rPh>
    <phoneticPr fontId="2"/>
  </si>
  <si>
    <t>東助松</t>
    <rPh sb="0" eb="1">
      <t>ヒガシ</t>
    </rPh>
    <rPh sb="1" eb="2">
      <t>スケ</t>
    </rPh>
    <rPh sb="2" eb="3">
      <t>マツ</t>
    </rPh>
    <phoneticPr fontId="2"/>
  </si>
  <si>
    <t>北豊中</t>
    <rPh sb="0" eb="1">
      <t>キタ</t>
    </rPh>
    <rPh sb="1" eb="3">
      <t>トヨナカ</t>
    </rPh>
    <phoneticPr fontId="2"/>
  </si>
  <si>
    <t>長寿園</t>
    <rPh sb="0" eb="2">
      <t>チョウジュ</t>
    </rPh>
    <rPh sb="2" eb="3">
      <t>エン</t>
    </rPh>
    <phoneticPr fontId="2"/>
  </si>
  <si>
    <t>老人</t>
    <rPh sb="0" eb="2">
      <t>ロウジン</t>
    </rPh>
    <phoneticPr fontId="2"/>
  </si>
  <si>
    <t>５．総合福祉センター利用状況</t>
    <rPh sb="2" eb="4">
      <t>ソウゴウ</t>
    </rPh>
    <rPh sb="4" eb="6">
      <t>フクシ</t>
    </rPh>
    <rPh sb="10" eb="12">
      <t>リヨウ</t>
    </rPh>
    <rPh sb="12" eb="14">
      <t>ジョウキョウ</t>
    </rPh>
    <phoneticPr fontId="2"/>
  </si>
  <si>
    <t>大広間</t>
    <rPh sb="0" eb="3">
      <t>オオヒロマ</t>
    </rPh>
    <phoneticPr fontId="2"/>
  </si>
  <si>
    <t>浴室</t>
    <rPh sb="0" eb="2">
      <t>ヨクシツ</t>
    </rPh>
    <phoneticPr fontId="2"/>
  </si>
  <si>
    <t>資料：総合福祉センター</t>
    <rPh sb="0" eb="2">
      <t>シリョウ</t>
    </rPh>
    <phoneticPr fontId="2"/>
  </si>
  <si>
    <t>１．年金受給状況</t>
    <rPh sb="2" eb="4">
      <t>ネンキン</t>
    </rPh>
    <rPh sb="4" eb="6">
      <t>ジュキュウ</t>
    </rPh>
    <rPh sb="6" eb="8">
      <t>ジョウキョウ</t>
    </rPh>
    <phoneticPr fontId="2"/>
  </si>
  <si>
    <t>（単位：千円）</t>
    <rPh sb="1" eb="3">
      <t>タンイ</t>
    </rPh>
    <rPh sb="4" eb="6">
      <t>センエン</t>
    </rPh>
    <phoneticPr fontId="2"/>
  </si>
  <si>
    <t>国　　　　　　　民　　　　　　　年　　　　　　　金　　　　　　　給　　　　　　　付　　　　　　　状　　　　　　　況</t>
    <rPh sb="0" eb="1">
      <t>クニ</t>
    </rPh>
    <rPh sb="8" eb="9">
      <t>タミ</t>
    </rPh>
    <rPh sb="16" eb="17">
      <t>トシ</t>
    </rPh>
    <rPh sb="24" eb="25">
      <t>キン</t>
    </rPh>
    <rPh sb="32" eb="33">
      <t>キュウ</t>
    </rPh>
    <rPh sb="40" eb="41">
      <t>ヅケ</t>
    </rPh>
    <rPh sb="48" eb="49">
      <t>ジョウ</t>
    </rPh>
    <rPh sb="56" eb="57">
      <t>イワン</t>
    </rPh>
    <phoneticPr fontId="2"/>
  </si>
  <si>
    <t>老　　齢</t>
    <rPh sb="0" eb="1">
      <t>ロウ</t>
    </rPh>
    <rPh sb="3" eb="4">
      <t>ヨワイ</t>
    </rPh>
    <phoneticPr fontId="2"/>
  </si>
  <si>
    <t>通算老齢</t>
    <rPh sb="0" eb="2">
      <t>ツウサン</t>
    </rPh>
    <rPh sb="2" eb="4">
      <t>ロウレイ</t>
    </rPh>
    <phoneticPr fontId="2"/>
  </si>
  <si>
    <t>障　　害</t>
    <rPh sb="0" eb="1">
      <t>サワ</t>
    </rPh>
    <rPh sb="3" eb="4">
      <t>ガイ</t>
    </rPh>
    <phoneticPr fontId="2"/>
  </si>
  <si>
    <t>母　　子</t>
    <rPh sb="0" eb="1">
      <t>ハハ</t>
    </rPh>
    <rPh sb="3" eb="4">
      <t>コ</t>
    </rPh>
    <phoneticPr fontId="2"/>
  </si>
  <si>
    <t>遺　　児</t>
    <rPh sb="0" eb="1">
      <t>イ</t>
    </rPh>
    <rPh sb="3" eb="4">
      <t>コ</t>
    </rPh>
    <phoneticPr fontId="2"/>
  </si>
  <si>
    <t>寡　　婦</t>
    <rPh sb="0" eb="1">
      <t>ヤモメ</t>
    </rPh>
    <rPh sb="3" eb="4">
      <t>フ</t>
    </rPh>
    <phoneticPr fontId="2"/>
  </si>
  <si>
    <t>受給者数</t>
    <rPh sb="0" eb="3">
      <t>ジュキュウシャ</t>
    </rPh>
    <rPh sb="3" eb="4">
      <t>スウ</t>
    </rPh>
    <phoneticPr fontId="2"/>
  </si>
  <si>
    <t>給付額</t>
    <rPh sb="0" eb="2">
      <t>キュウフ</t>
    </rPh>
    <rPh sb="2" eb="3">
      <t>ガク</t>
    </rPh>
    <phoneticPr fontId="2"/>
  </si>
  <si>
    <t>国民年金給付状況</t>
    <rPh sb="0" eb="2">
      <t>コクミン</t>
    </rPh>
    <rPh sb="2" eb="4">
      <t>ネンキン</t>
    </rPh>
    <rPh sb="4" eb="6">
      <t>キュウフ</t>
    </rPh>
    <rPh sb="6" eb="8">
      <t>ジョウキョウ</t>
    </rPh>
    <phoneticPr fontId="2"/>
  </si>
  <si>
    <t>基　　　礎　　　年　　　金　　　給　　　付　　　状　　　況</t>
    <rPh sb="0" eb="1">
      <t>モト</t>
    </rPh>
    <rPh sb="4" eb="5">
      <t>イシズエ</t>
    </rPh>
    <rPh sb="8" eb="9">
      <t>トシ</t>
    </rPh>
    <rPh sb="12" eb="13">
      <t>キン</t>
    </rPh>
    <rPh sb="16" eb="17">
      <t>キュウ</t>
    </rPh>
    <rPh sb="20" eb="21">
      <t>ヅケ</t>
    </rPh>
    <rPh sb="24" eb="25">
      <t>ジョウ</t>
    </rPh>
    <rPh sb="28" eb="29">
      <t>イワン</t>
    </rPh>
    <phoneticPr fontId="2"/>
  </si>
  <si>
    <t>老齢福祉年金
給付状況</t>
    <rPh sb="0" eb="2">
      <t>ロウレイ</t>
    </rPh>
    <rPh sb="2" eb="4">
      <t>フクシ</t>
    </rPh>
    <rPh sb="4" eb="6">
      <t>ネンキン</t>
    </rPh>
    <rPh sb="7" eb="9">
      <t>キュウフ</t>
    </rPh>
    <rPh sb="9" eb="11">
      <t>ジョウキョウ</t>
    </rPh>
    <phoneticPr fontId="2"/>
  </si>
  <si>
    <t>特別一時金</t>
    <rPh sb="0" eb="2">
      <t>トクベツ</t>
    </rPh>
    <rPh sb="2" eb="5">
      <t>イチジキン</t>
    </rPh>
    <phoneticPr fontId="2"/>
  </si>
  <si>
    <t>死亡一時金</t>
    <rPh sb="0" eb="2">
      <t>シボウ</t>
    </rPh>
    <rPh sb="2" eb="5">
      <t>イチジキン</t>
    </rPh>
    <phoneticPr fontId="2"/>
  </si>
  <si>
    <t>遺　　族</t>
    <rPh sb="0" eb="1">
      <t>イ</t>
    </rPh>
    <rPh sb="3" eb="4">
      <t>ヤカラ</t>
    </rPh>
    <phoneticPr fontId="2"/>
  </si>
  <si>
    <t>資料：保険年金課</t>
    <rPh sb="0" eb="2">
      <t>シリョウ</t>
    </rPh>
    <rPh sb="3" eb="5">
      <t>ホケン</t>
    </rPh>
    <rPh sb="5" eb="7">
      <t>ネンキン</t>
    </rPh>
    <rPh sb="7" eb="8">
      <t>カ</t>
    </rPh>
    <phoneticPr fontId="2"/>
  </si>
  <si>
    <t>２．国民年金被保険者数</t>
    <rPh sb="2" eb="4">
      <t>コクミン</t>
    </rPh>
    <rPh sb="4" eb="6">
      <t>ネンキン</t>
    </rPh>
    <rPh sb="6" eb="10">
      <t>ヒホケンシャ</t>
    </rPh>
    <rPh sb="10" eb="11">
      <t>スウ</t>
    </rPh>
    <phoneticPr fontId="2"/>
  </si>
  <si>
    <t>第　１　号</t>
    <rPh sb="0" eb="1">
      <t>ダイ</t>
    </rPh>
    <rPh sb="4" eb="5">
      <t>ゴウ</t>
    </rPh>
    <phoneticPr fontId="2"/>
  </si>
  <si>
    <t>第　３　号</t>
    <rPh sb="0" eb="1">
      <t>ダイ</t>
    </rPh>
    <rPh sb="4" eb="5">
      <t>ゴウ</t>
    </rPh>
    <phoneticPr fontId="2"/>
  </si>
  <si>
    <t>３．国民健康保険・後期高齢者医療の加入状況</t>
    <rPh sb="2" eb="4">
      <t>コクミン</t>
    </rPh>
    <rPh sb="4" eb="6">
      <t>ケンコウ</t>
    </rPh>
    <rPh sb="6" eb="8">
      <t>ホケン</t>
    </rPh>
    <rPh sb="9" eb="11">
      <t>コウキ</t>
    </rPh>
    <rPh sb="11" eb="13">
      <t>コウレイ</t>
    </rPh>
    <rPh sb="13" eb="14">
      <t>シャ</t>
    </rPh>
    <rPh sb="14" eb="16">
      <t>イリョウ</t>
    </rPh>
    <rPh sb="17" eb="19">
      <t>カニュウ</t>
    </rPh>
    <rPh sb="19" eb="21">
      <t>ジョウキョウ</t>
    </rPh>
    <phoneticPr fontId="2"/>
  </si>
  <si>
    <t>被保険者</t>
    <rPh sb="0" eb="4">
      <t>ヒホケンシャ</t>
    </rPh>
    <phoneticPr fontId="2"/>
  </si>
  <si>
    <t>費　　　　　用　　　　　額</t>
    <rPh sb="0" eb="1">
      <t>ヒ</t>
    </rPh>
    <rPh sb="6" eb="7">
      <t>ヨウ</t>
    </rPh>
    <rPh sb="12" eb="13">
      <t>ガク</t>
    </rPh>
    <phoneticPr fontId="2"/>
  </si>
  <si>
    <t>保　　険　　料</t>
    <rPh sb="0" eb="1">
      <t>タモツ</t>
    </rPh>
    <rPh sb="3" eb="4">
      <t>ケン</t>
    </rPh>
    <rPh sb="6" eb="7">
      <t>リョウ</t>
    </rPh>
    <phoneticPr fontId="2"/>
  </si>
  <si>
    <t>人員</t>
    <rPh sb="0" eb="2">
      <t>ジンイン</t>
    </rPh>
    <phoneticPr fontId="2"/>
  </si>
  <si>
    <t>保険者
負担分</t>
    <rPh sb="0" eb="3">
      <t>ホケンシャ</t>
    </rPh>
    <rPh sb="4" eb="7">
      <t>フタンブン</t>
    </rPh>
    <phoneticPr fontId="2"/>
  </si>
  <si>
    <t>被保険者
負担分</t>
    <rPh sb="0" eb="4">
      <t>ヒホケンシャ</t>
    </rPh>
    <rPh sb="5" eb="8">
      <t>フタンブン</t>
    </rPh>
    <phoneticPr fontId="2"/>
  </si>
  <si>
    <t>他法
負担分</t>
    <rPh sb="0" eb="1">
      <t>タ</t>
    </rPh>
    <rPh sb="1" eb="2">
      <t>ホウ</t>
    </rPh>
    <rPh sb="3" eb="6">
      <t>フタンブン</t>
    </rPh>
    <phoneticPr fontId="2"/>
  </si>
  <si>
    <t>調定額</t>
    <rPh sb="0" eb="1">
      <t>シラベ</t>
    </rPh>
    <rPh sb="1" eb="2">
      <t>サダム</t>
    </rPh>
    <rPh sb="2" eb="3">
      <t>ガク</t>
    </rPh>
    <phoneticPr fontId="2"/>
  </si>
  <si>
    <t>収入済額</t>
    <rPh sb="0" eb="2">
      <t>シュウニュウ</t>
    </rPh>
    <rPh sb="2" eb="3">
      <t>スミ</t>
    </rPh>
    <rPh sb="3" eb="4">
      <t>ガク</t>
    </rPh>
    <phoneticPr fontId="2"/>
  </si>
  <si>
    <t>（注）被保険者世帯数、被保険者人員は年度末現在、保険料は現年分　20年度より上段国民健康保険　下段後期高齢者医療</t>
    <rPh sb="1" eb="2">
      <t>チュウ</t>
    </rPh>
    <rPh sb="3" eb="7">
      <t>ヒホケンシャ</t>
    </rPh>
    <rPh sb="7" eb="10">
      <t>セタイスウ</t>
    </rPh>
    <rPh sb="11" eb="15">
      <t>ヒホケンシャ</t>
    </rPh>
    <rPh sb="15" eb="17">
      <t>ジンイン</t>
    </rPh>
    <rPh sb="18" eb="21">
      <t>ネンドマツ</t>
    </rPh>
    <rPh sb="21" eb="23">
      <t>ゲンザイ</t>
    </rPh>
    <rPh sb="24" eb="27">
      <t>ホケンリョウ</t>
    </rPh>
    <rPh sb="28" eb="29">
      <t>ゲン</t>
    </rPh>
    <rPh sb="29" eb="30">
      <t>ネン</t>
    </rPh>
    <rPh sb="30" eb="31">
      <t>ブン</t>
    </rPh>
    <rPh sb="34" eb="35">
      <t>ネン</t>
    </rPh>
    <rPh sb="35" eb="36">
      <t>ド</t>
    </rPh>
    <rPh sb="38" eb="39">
      <t>ジョウ</t>
    </rPh>
    <rPh sb="39" eb="40">
      <t>ダン</t>
    </rPh>
    <rPh sb="40" eb="42">
      <t>コクミン</t>
    </rPh>
    <rPh sb="42" eb="44">
      <t>ケンコウ</t>
    </rPh>
    <rPh sb="44" eb="46">
      <t>ホケン</t>
    </rPh>
    <rPh sb="47" eb="49">
      <t>ゲダン</t>
    </rPh>
    <rPh sb="49" eb="51">
      <t>コウキ</t>
    </rPh>
    <rPh sb="51" eb="54">
      <t>コウレイシャ</t>
    </rPh>
    <rPh sb="54" eb="56">
      <t>イリョウ</t>
    </rPh>
    <phoneticPr fontId="2"/>
  </si>
  <si>
    <t>４．国民健康保険の収支状況</t>
    <rPh sb="9" eb="11">
      <t>シュウシ</t>
    </rPh>
    <rPh sb="11" eb="13">
      <t>ジョウキョウ</t>
    </rPh>
    <phoneticPr fontId="2"/>
  </si>
  <si>
    <t>収　　　　　入</t>
    <rPh sb="0" eb="1">
      <t>オサム</t>
    </rPh>
    <rPh sb="6" eb="7">
      <t>イ</t>
    </rPh>
    <phoneticPr fontId="2"/>
  </si>
  <si>
    <t>支　　　　　出</t>
    <rPh sb="0" eb="1">
      <t>ササ</t>
    </rPh>
    <rPh sb="6" eb="7">
      <t>デ</t>
    </rPh>
    <phoneticPr fontId="2"/>
  </si>
  <si>
    <t>保険料</t>
    <rPh sb="0" eb="3">
      <t>ホケンリョウ</t>
    </rPh>
    <phoneticPr fontId="2"/>
  </si>
  <si>
    <t>保険給付額</t>
    <rPh sb="0" eb="2">
      <t>ホケン</t>
    </rPh>
    <rPh sb="2" eb="4">
      <t>キュウフ</t>
    </rPh>
    <rPh sb="4" eb="5">
      <t>ガク</t>
    </rPh>
    <phoneticPr fontId="2"/>
  </si>
  <si>
    <t>５．国民健康保険の給付状況</t>
    <rPh sb="9" eb="11">
      <t>キュウフ</t>
    </rPh>
    <rPh sb="11" eb="13">
      <t>ジョウキョウ</t>
    </rPh>
    <phoneticPr fontId="2"/>
  </si>
  <si>
    <t>療　　　養　　　諸　　　費　　　費　　　用　　　額</t>
    <rPh sb="0" eb="1">
      <t>リョウ</t>
    </rPh>
    <rPh sb="4" eb="5">
      <t>マモル</t>
    </rPh>
    <rPh sb="8" eb="9">
      <t>モロ</t>
    </rPh>
    <rPh sb="12" eb="13">
      <t>ヒ</t>
    </rPh>
    <rPh sb="16" eb="17">
      <t>ヒ</t>
    </rPh>
    <rPh sb="20" eb="21">
      <t>ヨウ</t>
    </rPh>
    <rPh sb="24" eb="25">
      <t>ガク</t>
    </rPh>
    <phoneticPr fontId="2"/>
  </si>
  <si>
    <t>そ　　　の　　　他　　　の　　　給　　　付</t>
    <rPh sb="8" eb="9">
      <t>タ</t>
    </rPh>
    <rPh sb="16" eb="17">
      <t>キュウ</t>
    </rPh>
    <rPh sb="20" eb="21">
      <t>ヅケ</t>
    </rPh>
    <phoneticPr fontId="2"/>
  </si>
  <si>
    <t>入院</t>
    <rPh sb="0" eb="2">
      <t>ニュウイン</t>
    </rPh>
    <phoneticPr fontId="2"/>
  </si>
  <si>
    <t>入院外</t>
    <rPh sb="0" eb="2">
      <t>ニュウイン</t>
    </rPh>
    <rPh sb="2" eb="3">
      <t>ガイ</t>
    </rPh>
    <phoneticPr fontId="2"/>
  </si>
  <si>
    <t>歯科</t>
    <rPh sb="0" eb="2">
      <t>シカ</t>
    </rPh>
    <phoneticPr fontId="2"/>
  </si>
  <si>
    <t>薬剤支給</t>
    <rPh sb="0" eb="2">
      <t>ヤクザイ</t>
    </rPh>
    <rPh sb="2" eb="4">
      <t>シキュウ</t>
    </rPh>
    <phoneticPr fontId="2"/>
  </si>
  <si>
    <t>療養費</t>
    <rPh sb="0" eb="3">
      <t>リョウヨウヒ</t>
    </rPh>
    <phoneticPr fontId="2"/>
  </si>
  <si>
    <t>高額療養費</t>
    <rPh sb="0" eb="2">
      <t>コウガク</t>
    </rPh>
    <rPh sb="2" eb="5">
      <t>リョウヨウヒ</t>
    </rPh>
    <phoneticPr fontId="2"/>
  </si>
  <si>
    <t>出産育児
一時金</t>
    <rPh sb="0" eb="2">
      <t>シュッサン</t>
    </rPh>
    <rPh sb="2" eb="4">
      <t>イクジ</t>
    </rPh>
    <rPh sb="5" eb="8">
      <t>イチジキン</t>
    </rPh>
    <phoneticPr fontId="2"/>
  </si>
  <si>
    <t>葬祭費</t>
    <rPh sb="0" eb="2">
      <t>ソウサイ</t>
    </rPh>
    <rPh sb="2" eb="3">
      <t>ヒ</t>
    </rPh>
    <phoneticPr fontId="2"/>
  </si>
  <si>
    <t>精神及び結核
医療給付金</t>
    <rPh sb="0" eb="2">
      <t>セイシン</t>
    </rPh>
    <rPh sb="2" eb="3">
      <t>オヨ</t>
    </rPh>
    <rPh sb="4" eb="6">
      <t>ケッカク</t>
    </rPh>
    <rPh sb="7" eb="9">
      <t>イリョウ</t>
    </rPh>
    <rPh sb="9" eb="12">
      <t>キュウフキン</t>
    </rPh>
    <phoneticPr fontId="2"/>
  </si>
  <si>
    <t xml:space="preserve"> </t>
    <phoneticPr fontId="2"/>
  </si>
  <si>
    <t>６．職業紹介状況</t>
    <rPh sb="2" eb="4">
      <t>ショクギョウ</t>
    </rPh>
    <rPh sb="4" eb="6">
      <t>ショウカイ</t>
    </rPh>
    <rPh sb="6" eb="8">
      <t>ジョウキョウ</t>
    </rPh>
    <phoneticPr fontId="2"/>
  </si>
  <si>
    <t>求　　　職　　　者　　　数</t>
    <rPh sb="0" eb="1">
      <t>モトム</t>
    </rPh>
    <rPh sb="4" eb="5">
      <t>ショク</t>
    </rPh>
    <rPh sb="8" eb="9">
      <t>シャ</t>
    </rPh>
    <rPh sb="12" eb="13">
      <t>スウ</t>
    </rPh>
    <phoneticPr fontId="2"/>
  </si>
  <si>
    <t>求　　　　人　　　　数</t>
    <rPh sb="0" eb="1">
      <t>モトム</t>
    </rPh>
    <rPh sb="5" eb="6">
      <t>ヒト</t>
    </rPh>
    <rPh sb="10" eb="11">
      <t>カズ</t>
    </rPh>
    <phoneticPr fontId="2"/>
  </si>
  <si>
    <t>紹　介　数</t>
    <rPh sb="0" eb="1">
      <t>ジョウ</t>
    </rPh>
    <rPh sb="2" eb="3">
      <t>スケ</t>
    </rPh>
    <rPh sb="4" eb="5">
      <t>スウ</t>
    </rPh>
    <phoneticPr fontId="2"/>
  </si>
  <si>
    <t>就　職　数</t>
    <rPh sb="0" eb="1">
      <t>ジュ</t>
    </rPh>
    <rPh sb="2" eb="3">
      <t>ショク</t>
    </rPh>
    <rPh sb="4" eb="5">
      <t>スウ</t>
    </rPh>
    <phoneticPr fontId="2"/>
  </si>
  <si>
    <t>有効求人
倍率</t>
    <rPh sb="0" eb="2">
      <t>ユウコウ</t>
    </rPh>
    <rPh sb="2" eb="4">
      <t>キュウジン</t>
    </rPh>
    <rPh sb="5" eb="7">
      <t>バイリツ</t>
    </rPh>
    <phoneticPr fontId="2"/>
  </si>
  <si>
    <t>有　効　（A)</t>
    <rPh sb="0" eb="1">
      <t>ユウ</t>
    </rPh>
    <rPh sb="2" eb="3">
      <t>コウ</t>
    </rPh>
    <phoneticPr fontId="2"/>
  </si>
  <si>
    <t>新　　規</t>
    <rPh sb="0" eb="1">
      <t>シン</t>
    </rPh>
    <rPh sb="3" eb="4">
      <t>キ</t>
    </rPh>
    <phoneticPr fontId="2"/>
  </si>
  <si>
    <t>有　効　（B)</t>
    <rPh sb="0" eb="1">
      <t>ユウ</t>
    </rPh>
    <rPh sb="2" eb="3">
      <t>コウ</t>
    </rPh>
    <phoneticPr fontId="2"/>
  </si>
  <si>
    <t>（B)/(A)</t>
    <phoneticPr fontId="2"/>
  </si>
  <si>
    <t>（注）泉大津公共職業安定所管内（和泉市・高石市・忠岡町を含む。）数値</t>
    <rPh sb="1" eb="2">
      <t>チュウ</t>
    </rPh>
    <rPh sb="13" eb="15">
      <t>カンナイ</t>
    </rPh>
    <rPh sb="16" eb="19">
      <t>イズミシ</t>
    </rPh>
    <rPh sb="20" eb="23">
      <t>タカイシシ</t>
    </rPh>
    <rPh sb="24" eb="27">
      <t>タダオカチョウ</t>
    </rPh>
    <rPh sb="28" eb="29">
      <t>フク</t>
    </rPh>
    <rPh sb="32" eb="34">
      <t>スウチ</t>
    </rPh>
    <phoneticPr fontId="2"/>
  </si>
  <si>
    <t>資料：泉大津公共職業安定所</t>
    <rPh sb="0" eb="2">
      <t>シリョウ</t>
    </rPh>
    <rPh sb="3" eb="6">
      <t>イズミオオツ</t>
    </rPh>
    <rPh sb="6" eb="8">
      <t>コウキョウ</t>
    </rPh>
    <rPh sb="8" eb="10">
      <t>ショクギョウ</t>
    </rPh>
    <rPh sb="10" eb="12">
      <t>アンテイ</t>
    </rPh>
    <rPh sb="12" eb="13">
      <t>ショ</t>
    </rPh>
    <phoneticPr fontId="2"/>
  </si>
  <si>
    <t xml:space="preserve">      数値は労働市場センター分による。男と女の計が合わないこともある。</t>
    <rPh sb="6" eb="8">
      <t>スウチ</t>
    </rPh>
    <rPh sb="9" eb="11">
      <t>ロウドウ</t>
    </rPh>
    <rPh sb="11" eb="13">
      <t>シジョウ</t>
    </rPh>
    <rPh sb="17" eb="18">
      <t>ブン</t>
    </rPh>
    <rPh sb="22" eb="23">
      <t>オトコ</t>
    </rPh>
    <rPh sb="24" eb="25">
      <t>オンナ</t>
    </rPh>
    <rPh sb="26" eb="27">
      <t>ケイ</t>
    </rPh>
    <rPh sb="28" eb="29">
      <t>ア</t>
    </rPh>
    <phoneticPr fontId="2"/>
  </si>
  <si>
    <t>７．雇用保険利用状況</t>
    <rPh sb="2" eb="4">
      <t>コヨウ</t>
    </rPh>
    <rPh sb="4" eb="6">
      <t>ホケン</t>
    </rPh>
    <rPh sb="6" eb="8">
      <t>リヨウ</t>
    </rPh>
    <rPh sb="8" eb="10">
      <t>ジョウキョウ</t>
    </rPh>
    <phoneticPr fontId="2"/>
  </si>
  <si>
    <t>離　職　票　提　出　件　数</t>
    <rPh sb="0" eb="1">
      <t>リ</t>
    </rPh>
    <rPh sb="2" eb="3">
      <t>ショク</t>
    </rPh>
    <rPh sb="4" eb="5">
      <t>ヒョウ</t>
    </rPh>
    <rPh sb="6" eb="7">
      <t>テイ</t>
    </rPh>
    <rPh sb="8" eb="9">
      <t>デ</t>
    </rPh>
    <rPh sb="10" eb="11">
      <t>ケン</t>
    </rPh>
    <rPh sb="12" eb="13">
      <t>カズ</t>
    </rPh>
    <phoneticPr fontId="2"/>
  </si>
  <si>
    <t>初　回　受　給　者　数</t>
    <rPh sb="0" eb="1">
      <t>ショ</t>
    </rPh>
    <rPh sb="2" eb="3">
      <t>カイ</t>
    </rPh>
    <rPh sb="4" eb="5">
      <t>ウケ</t>
    </rPh>
    <rPh sb="6" eb="7">
      <t>キュウ</t>
    </rPh>
    <rPh sb="8" eb="9">
      <t>シャ</t>
    </rPh>
    <rPh sb="10" eb="11">
      <t>スウ</t>
    </rPh>
    <phoneticPr fontId="2"/>
  </si>
  <si>
    <t>受給者実人員</t>
    <rPh sb="0" eb="2">
      <t>ジュキュウ</t>
    </rPh>
    <rPh sb="2" eb="3">
      <t>シャ</t>
    </rPh>
    <rPh sb="3" eb="4">
      <t>ジツ</t>
    </rPh>
    <rPh sb="4" eb="6">
      <t>ジンイン</t>
    </rPh>
    <phoneticPr fontId="2"/>
  </si>
  <si>
    <t>（注）泉大津公共職業安定所管内（和泉市・高石市・忠岡町を含む。）の数値</t>
    <rPh sb="1" eb="2">
      <t>チュウ</t>
    </rPh>
    <rPh sb="13" eb="15">
      <t>カンナイ</t>
    </rPh>
    <rPh sb="16" eb="19">
      <t>イズミシ</t>
    </rPh>
    <rPh sb="20" eb="23">
      <t>タカイシシ</t>
    </rPh>
    <rPh sb="24" eb="27">
      <t>タダオカチョウ</t>
    </rPh>
    <rPh sb="28" eb="29">
      <t>フク</t>
    </rPh>
    <rPh sb="33" eb="35">
      <t>スウチ</t>
    </rPh>
    <phoneticPr fontId="2"/>
  </si>
  <si>
    <t>・離職票提出件数とは被保険者が離職し雇用保険金を受けるために、従前の</t>
    <rPh sb="1" eb="3">
      <t>リショク</t>
    </rPh>
    <rPh sb="3" eb="4">
      <t>ヒョウ</t>
    </rPh>
    <rPh sb="4" eb="6">
      <t>テイシュツ</t>
    </rPh>
    <rPh sb="6" eb="8">
      <t>ケンスウ</t>
    </rPh>
    <rPh sb="10" eb="14">
      <t>ヒホケンシャ</t>
    </rPh>
    <rPh sb="15" eb="17">
      <t>リショク</t>
    </rPh>
    <rPh sb="18" eb="20">
      <t>コヨウ</t>
    </rPh>
    <rPh sb="20" eb="22">
      <t>ホケン</t>
    </rPh>
    <rPh sb="22" eb="23">
      <t>キン</t>
    </rPh>
    <rPh sb="24" eb="25">
      <t>ウ</t>
    </rPh>
    <rPh sb="31" eb="33">
      <t>ジュウゼン</t>
    </rPh>
    <phoneticPr fontId="2"/>
  </si>
  <si>
    <t>　雇主からもらった離職票を安定所へ提出し、これを受け付けた件数。</t>
    <rPh sb="1" eb="3">
      <t>ヤトイヌシ</t>
    </rPh>
    <rPh sb="9" eb="11">
      <t>リショク</t>
    </rPh>
    <rPh sb="11" eb="12">
      <t>ヒョウ</t>
    </rPh>
    <rPh sb="13" eb="15">
      <t>アンテイ</t>
    </rPh>
    <rPh sb="15" eb="16">
      <t>ショ</t>
    </rPh>
    <rPh sb="17" eb="19">
      <t>テイシュツ</t>
    </rPh>
    <rPh sb="24" eb="25">
      <t>ウ</t>
    </rPh>
    <rPh sb="26" eb="27">
      <t>ツ</t>
    </rPh>
    <rPh sb="29" eb="31">
      <t>ケンスウ</t>
    </rPh>
    <phoneticPr fontId="2"/>
  </si>
  <si>
    <t>・初回受給者数とは第１回目の雇用保険金の支給を受けた人数。</t>
    <rPh sb="1" eb="3">
      <t>ショカイ</t>
    </rPh>
    <rPh sb="3" eb="6">
      <t>ジュキュウシャ</t>
    </rPh>
    <rPh sb="6" eb="7">
      <t>スウ</t>
    </rPh>
    <rPh sb="9" eb="10">
      <t>ダイ</t>
    </rPh>
    <rPh sb="11" eb="13">
      <t>カイメ</t>
    </rPh>
    <rPh sb="14" eb="16">
      <t>コヨウ</t>
    </rPh>
    <rPh sb="16" eb="19">
      <t>ホケンキン</t>
    </rPh>
    <phoneticPr fontId="2"/>
  </si>
  <si>
    <t>１．火災発生状況</t>
    <rPh sb="2" eb="4">
      <t>カサイ</t>
    </rPh>
    <rPh sb="4" eb="6">
      <t>ハッセイ</t>
    </rPh>
    <rPh sb="6" eb="8">
      <t>ジョウキョウ</t>
    </rPh>
    <phoneticPr fontId="2"/>
  </si>
  <si>
    <t>火災
件数</t>
    <rPh sb="0" eb="2">
      <t>カサイ</t>
    </rPh>
    <rPh sb="3" eb="5">
      <t>ケンスウ</t>
    </rPh>
    <phoneticPr fontId="2"/>
  </si>
  <si>
    <t>焼失面積</t>
    <rPh sb="0" eb="2">
      <t>ショウシツ</t>
    </rPh>
    <rPh sb="2" eb="4">
      <t>メンセキ</t>
    </rPh>
    <phoneticPr fontId="2"/>
  </si>
  <si>
    <t>罹災（りさい）</t>
    <rPh sb="0" eb="2">
      <t>リサイ</t>
    </rPh>
    <phoneticPr fontId="2"/>
  </si>
  <si>
    <t>死傷者</t>
    <rPh sb="0" eb="3">
      <t>シショウシャ</t>
    </rPh>
    <phoneticPr fontId="2"/>
  </si>
  <si>
    <t>損害額</t>
    <rPh sb="0" eb="2">
      <t>ソンガイ</t>
    </rPh>
    <rPh sb="2" eb="3">
      <t>ガク</t>
    </rPh>
    <phoneticPr fontId="2"/>
  </si>
  <si>
    <t>建物</t>
    <rPh sb="0" eb="2">
      <t>タテモノ</t>
    </rPh>
    <phoneticPr fontId="2"/>
  </si>
  <si>
    <t>枯草</t>
    <rPh sb="0" eb="2">
      <t>カレクサ</t>
    </rPh>
    <phoneticPr fontId="2"/>
  </si>
  <si>
    <t>死者</t>
    <rPh sb="0" eb="2">
      <t>シシャ</t>
    </rPh>
    <phoneticPr fontId="2"/>
  </si>
  <si>
    <t>負傷者</t>
    <rPh sb="0" eb="3">
      <t>フショウシャ</t>
    </rPh>
    <phoneticPr fontId="2"/>
  </si>
  <si>
    <t>棟</t>
    <rPh sb="0" eb="1">
      <t>トウ</t>
    </rPh>
    <phoneticPr fontId="2"/>
  </si>
  <si>
    <t>千円</t>
    <rPh sb="0" eb="2">
      <t>センエン</t>
    </rPh>
    <phoneticPr fontId="2"/>
  </si>
  <si>
    <t>２２年中</t>
    <rPh sb="2" eb="3">
      <t>ネン</t>
    </rPh>
    <phoneticPr fontId="2"/>
  </si>
  <si>
    <t>２３年中</t>
    <rPh sb="2" eb="3">
      <t>ネン</t>
    </rPh>
    <phoneticPr fontId="2"/>
  </si>
  <si>
    <t>２４年中</t>
    <rPh sb="2" eb="3">
      <t>ネン</t>
    </rPh>
    <phoneticPr fontId="2"/>
  </si>
  <si>
    <t>２５年中</t>
    <rPh sb="2" eb="3">
      <t>ネン</t>
    </rPh>
    <phoneticPr fontId="2"/>
  </si>
  <si>
    <t>資料：消防署</t>
    <rPh sb="0" eb="2">
      <t>シリョウ</t>
    </rPh>
    <rPh sb="3" eb="6">
      <t>ショウボウショ</t>
    </rPh>
    <phoneticPr fontId="2"/>
  </si>
  <si>
    <t>２．救急出場状況</t>
    <rPh sb="2" eb="4">
      <t>キュウキュウ</t>
    </rPh>
    <rPh sb="4" eb="6">
      <t>シュツジョウ</t>
    </rPh>
    <rPh sb="6" eb="8">
      <t>ジョウキョウ</t>
    </rPh>
    <phoneticPr fontId="2"/>
  </si>
  <si>
    <t>火災</t>
    <rPh sb="0" eb="2">
      <t>カサイ</t>
    </rPh>
    <phoneticPr fontId="2"/>
  </si>
  <si>
    <t>水難</t>
    <rPh sb="0" eb="2">
      <t>スイナン</t>
    </rPh>
    <phoneticPr fontId="2"/>
  </si>
  <si>
    <t>交通</t>
    <rPh sb="0" eb="2">
      <t>コウツウ</t>
    </rPh>
    <phoneticPr fontId="2"/>
  </si>
  <si>
    <t>労働
災害</t>
    <rPh sb="0" eb="2">
      <t>ロウドウ</t>
    </rPh>
    <rPh sb="3" eb="5">
      <t>サイガイ</t>
    </rPh>
    <phoneticPr fontId="2"/>
  </si>
  <si>
    <t>運動
競技</t>
    <rPh sb="0" eb="2">
      <t>ウンドウ</t>
    </rPh>
    <rPh sb="3" eb="5">
      <t>キョウギ</t>
    </rPh>
    <phoneticPr fontId="2"/>
  </si>
  <si>
    <t>一般
負傷</t>
    <rPh sb="0" eb="2">
      <t>イッパン</t>
    </rPh>
    <rPh sb="3" eb="5">
      <t>フショウ</t>
    </rPh>
    <phoneticPr fontId="2"/>
  </si>
  <si>
    <t>自損
行為</t>
    <rPh sb="0" eb="1">
      <t>ジ</t>
    </rPh>
    <rPh sb="1" eb="2">
      <t>ソン</t>
    </rPh>
    <rPh sb="3" eb="5">
      <t>コウイ</t>
    </rPh>
    <phoneticPr fontId="2"/>
  </si>
  <si>
    <t>加害</t>
    <rPh sb="0" eb="2">
      <t>カガイ</t>
    </rPh>
    <phoneticPr fontId="2"/>
  </si>
  <si>
    <t>急病</t>
    <rPh sb="0" eb="2">
      <t>キュウビョウ</t>
    </rPh>
    <phoneticPr fontId="2"/>
  </si>
  <si>
    <t>３．消防従事者・消防車台数等</t>
    <rPh sb="2" eb="4">
      <t>ショウボウ</t>
    </rPh>
    <rPh sb="4" eb="7">
      <t>ジュウジシャ</t>
    </rPh>
    <rPh sb="8" eb="11">
      <t>ショウボウシャ</t>
    </rPh>
    <rPh sb="11" eb="13">
      <t>ダイスウ</t>
    </rPh>
    <rPh sb="13" eb="14">
      <t>トウ</t>
    </rPh>
    <phoneticPr fontId="2"/>
  </si>
  <si>
    <t>各年１２月末現在</t>
    <rPh sb="0" eb="1">
      <t>カク</t>
    </rPh>
    <rPh sb="1" eb="2">
      <t>ネン</t>
    </rPh>
    <rPh sb="4" eb="5">
      <t>ガツ</t>
    </rPh>
    <rPh sb="5" eb="6">
      <t>マツ</t>
    </rPh>
    <rPh sb="6" eb="8">
      <t>ゲンザイ</t>
    </rPh>
    <phoneticPr fontId="2"/>
  </si>
  <si>
    <t>消防従事者</t>
    <rPh sb="0" eb="2">
      <t>ショウボウ</t>
    </rPh>
    <rPh sb="2" eb="5">
      <t>ジュウジシャ</t>
    </rPh>
    <phoneticPr fontId="2"/>
  </si>
  <si>
    <t>消防車台数</t>
    <rPh sb="0" eb="3">
      <t>ショウボウシャ</t>
    </rPh>
    <rPh sb="3" eb="5">
      <t>ダイスウ</t>
    </rPh>
    <phoneticPr fontId="2"/>
  </si>
  <si>
    <t>救急車台数</t>
    <rPh sb="0" eb="3">
      <t>キュウキュウシャ</t>
    </rPh>
    <rPh sb="3" eb="5">
      <t>ダイスウ</t>
    </rPh>
    <phoneticPr fontId="2"/>
  </si>
  <si>
    <t>市消防職員</t>
    <rPh sb="0" eb="1">
      <t>シ</t>
    </rPh>
    <rPh sb="1" eb="3">
      <t>ショウボウ</t>
    </rPh>
    <rPh sb="3" eb="5">
      <t>ショクイン</t>
    </rPh>
    <phoneticPr fontId="2"/>
  </si>
  <si>
    <t>組合消防職員</t>
    <rPh sb="0" eb="2">
      <t>クミアイ</t>
    </rPh>
    <rPh sb="2" eb="4">
      <t>ショウボウ</t>
    </rPh>
    <rPh sb="4" eb="6">
      <t>ショクイン</t>
    </rPh>
    <phoneticPr fontId="2"/>
  </si>
  <si>
    <t>消防団員</t>
    <rPh sb="0" eb="3">
      <t>ショウボウダン</t>
    </rPh>
    <rPh sb="3" eb="4">
      <t>イン</t>
    </rPh>
    <phoneticPr fontId="2"/>
  </si>
  <si>
    <t>１．交通事故発生状況（その１）</t>
    <rPh sb="2" eb="4">
      <t>コウツウ</t>
    </rPh>
    <rPh sb="4" eb="6">
      <t>ジコ</t>
    </rPh>
    <rPh sb="6" eb="8">
      <t>ハッセイ</t>
    </rPh>
    <rPh sb="8" eb="10">
      <t>ジョウキョウ</t>
    </rPh>
    <phoneticPr fontId="2"/>
  </si>
  <si>
    <t>発生件数</t>
    <rPh sb="0" eb="2">
      <t>ハッセイ</t>
    </rPh>
    <rPh sb="2" eb="4">
      <t>ケンスウ</t>
    </rPh>
    <phoneticPr fontId="2"/>
  </si>
  <si>
    <t>被害状況（人）</t>
    <rPh sb="0" eb="2">
      <t>ヒガイ</t>
    </rPh>
    <rPh sb="2" eb="4">
      <t>ジョウキョウ</t>
    </rPh>
    <rPh sb="5" eb="6">
      <t>ニン</t>
    </rPh>
    <phoneticPr fontId="2"/>
  </si>
  <si>
    <t>種類別（件）</t>
    <rPh sb="0" eb="2">
      <t>シュルイ</t>
    </rPh>
    <rPh sb="2" eb="3">
      <t>ベツ</t>
    </rPh>
    <rPh sb="4" eb="5">
      <t>ケン</t>
    </rPh>
    <phoneticPr fontId="2"/>
  </si>
  <si>
    <t>事故類型別（件）</t>
    <rPh sb="0" eb="2">
      <t>ジコ</t>
    </rPh>
    <rPh sb="2" eb="4">
      <t>ルイケイ</t>
    </rPh>
    <rPh sb="4" eb="5">
      <t>ベツ</t>
    </rPh>
    <rPh sb="6" eb="7">
      <t>ケン</t>
    </rPh>
    <phoneticPr fontId="2"/>
  </si>
  <si>
    <t>路　　線　　別　（件）</t>
    <rPh sb="0" eb="1">
      <t>ミチ</t>
    </rPh>
    <rPh sb="3" eb="4">
      <t>セン</t>
    </rPh>
    <rPh sb="6" eb="7">
      <t>ベツ</t>
    </rPh>
    <rPh sb="9" eb="10">
      <t>ケン</t>
    </rPh>
    <phoneticPr fontId="2"/>
  </si>
  <si>
    <t>こども・高年者（人）</t>
    <rPh sb="4" eb="7">
      <t>コウネンシャ</t>
    </rPh>
    <rPh sb="8" eb="9">
      <t>ニン</t>
    </rPh>
    <phoneticPr fontId="2"/>
  </si>
  <si>
    <t>原付関連事故</t>
    <rPh sb="0" eb="2">
      <t>ゲンツキ</t>
    </rPh>
    <rPh sb="2" eb="4">
      <t>カンレン</t>
    </rPh>
    <rPh sb="4" eb="6">
      <t>ジコ</t>
    </rPh>
    <phoneticPr fontId="2"/>
  </si>
  <si>
    <t>人　　　身</t>
    <rPh sb="0" eb="1">
      <t>ヒト</t>
    </rPh>
    <rPh sb="4" eb="5">
      <t>ミ</t>
    </rPh>
    <phoneticPr fontId="2"/>
  </si>
  <si>
    <t>物　　　件</t>
    <rPh sb="0" eb="1">
      <t>モノ</t>
    </rPh>
    <rPh sb="4" eb="5">
      <t>ケン</t>
    </rPh>
    <phoneticPr fontId="2"/>
  </si>
  <si>
    <t>死　　　亡</t>
    <rPh sb="0" eb="1">
      <t>シ</t>
    </rPh>
    <rPh sb="4" eb="5">
      <t>ボウ</t>
    </rPh>
    <phoneticPr fontId="2"/>
  </si>
  <si>
    <t>重　　　傷</t>
    <rPh sb="0" eb="1">
      <t>シゲル</t>
    </rPh>
    <rPh sb="4" eb="5">
      <t>キズ</t>
    </rPh>
    <phoneticPr fontId="2"/>
  </si>
  <si>
    <t>軽　　　傷</t>
    <rPh sb="0" eb="1">
      <t>ケイ</t>
    </rPh>
    <rPh sb="4" eb="5">
      <t>キズ</t>
    </rPh>
    <phoneticPr fontId="2"/>
  </si>
  <si>
    <t>車　―　車</t>
    <rPh sb="0" eb="1">
      <t>クルマ</t>
    </rPh>
    <rPh sb="4" eb="5">
      <t>クルマ</t>
    </rPh>
    <phoneticPr fontId="2"/>
  </si>
  <si>
    <t>車―自転車</t>
    <rPh sb="0" eb="1">
      <t>クルマ</t>
    </rPh>
    <rPh sb="2" eb="5">
      <t>ジテンシャ</t>
    </rPh>
    <phoneticPr fontId="2"/>
  </si>
  <si>
    <t>車―歩行者</t>
    <rPh sb="0" eb="1">
      <t>クルマ</t>
    </rPh>
    <rPh sb="2" eb="5">
      <t>ホコウシャ</t>
    </rPh>
    <phoneticPr fontId="2"/>
  </si>
  <si>
    <t>車両単独</t>
    <rPh sb="0" eb="2">
      <t>シャリョウ</t>
    </rPh>
    <rPh sb="2" eb="4">
      <t>タンドク</t>
    </rPh>
    <phoneticPr fontId="2"/>
  </si>
  <si>
    <t>車</t>
    <rPh sb="0" eb="1">
      <t>クルマ</t>
    </rPh>
    <phoneticPr fontId="2"/>
  </si>
  <si>
    <t>国道２６号</t>
    <rPh sb="0" eb="2">
      <t>コクドウ</t>
    </rPh>
    <rPh sb="4" eb="5">
      <t>ゴウ</t>
    </rPh>
    <phoneticPr fontId="2"/>
  </si>
  <si>
    <t>府　　　　道</t>
    <rPh sb="0" eb="1">
      <t>フ</t>
    </rPh>
    <rPh sb="5" eb="6">
      <t>ドウ</t>
    </rPh>
    <phoneticPr fontId="2"/>
  </si>
  <si>
    <t>市　道</t>
    <rPh sb="0" eb="1">
      <t>シ</t>
    </rPh>
    <rPh sb="2" eb="3">
      <t>ミチ</t>
    </rPh>
    <phoneticPr fontId="2"/>
  </si>
  <si>
    <t>幼児（未就）</t>
    <rPh sb="0" eb="2">
      <t>ヨウジ</t>
    </rPh>
    <rPh sb="3" eb="4">
      <t>ミ</t>
    </rPh>
    <rPh sb="4" eb="5">
      <t>シュウ</t>
    </rPh>
    <phoneticPr fontId="2"/>
  </si>
  <si>
    <t>園　　児</t>
    <rPh sb="0" eb="1">
      <t>エン</t>
    </rPh>
    <rPh sb="3" eb="4">
      <t>コ</t>
    </rPh>
    <phoneticPr fontId="2"/>
  </si>
  <si>
    <t>小　学　生</t>
    <rPh sb="0" eb="1">
      <t>ショウ</t>
    </rPh>
    <rPh sb="2" eb="3">
      <t>ガク</t>
    </rPh>
    <rPh sb="4" eb="5">
      <t>ショウ</t>
    </rPh>
    <phoneticPr fontId="2"/>
  </si>
  <si>
    <t>中　学　生</t>
    <rPh sb="0" eb="1">
      <t>ナカ</t>
    </rPh>
    <rPh sb="2" eb="3">
      <t>ガク</t>
    </rPh>
    <rPh sb="4" eb="5">
      <t>ショウ</t>
    </rPh>
    <phoneticPr fontId="2"/>
  </si>
  <si>
    <t>追　　突</t>
    <rPh sb="0" eb="1">
      <t>ツイ</t>
    </rPh>
    <rPh sb="3" eb="4">
      <t>ヅキ</t>
    </rPh>
    <phoneticPr fontId="2"/>
  </si>
  <si>
    <t>出　合　頭</t>
    <rPh sb="0" eb="1">
      <t>デ</t>
    </rPh>
    <rPh sb="2" eb="3">
      <t>ゴウ</t>
    </rPh>
    <rPh sb="4" eb="5">
      <t>ガシラ</t>
    </rPh>
    <phoneticPr fontId="2"/>
  </si>
  <si>
    <t>横　断　中</t>
    <rPh sb="0" eb="1">
      <t>ヨコ</t>
    </rPh>
    <rPh sb="2" eb="3">
      <t>ダン</t>
    </rPh>
    <rPh sb="4" eb="5">
      <t>ナカ</t>
    </rPh>
    <phoneticPr fontId="2"/>
  </si>
  <si>
    <t>堺阪南線</t>
    <rPh sb="0" eb="1">
      <t>サカイ</t>
    </rPh>
    <rPh sb="1" eb="3">
      <t>ハンナン</t>
    </rPh>
    <rPh sb="3" eb="4">
      <t>セン</t>
    </rPh>
    <phoneticPr fontId="2"/>
  </si>
  <si>
    <t>臨　海　線</t>
    <rPh sb="0" eb="1">
      <t>リン</t>
    </rPh>
    <rPh sb="2" eb="3">
      <t>ウミ</t>
    </rPh>
    <rPh sb="4" eb="5">
      <t>セン</t>
    </rPh>
    <phoneticPr fontId="2"/>
  </si>
  <si>
    <t>泉大津線
富田林―</t>
    <rPh sb="0" eb="3">
      <t>イズミオオツ</t>
    </rPh>
    <rPh sb="3" eb="4">
      <t>セン</t>
    </rPh>
    <rPh sb="5" eb="8">
      <t>トンダバヤシ</t>
    </rPh>
    <phoneticPr fontId="2"/>
  </si>
  <si>
    <t>中　央　線</t>
    <rPh sb="0" eb="1">
      <t>ナカ</t>
    </rPh>
    <rPh sb="2" eb="3">
      <t>ヒサシ</t>
    </rPh>
    <rPh sb="4" eb="5">
      <t>セン</t>
    </rPh>
    <phoneticPr fontId="2"/>
  </si>
  <si>
    <t>（注）泉大津警察署管内（忠岡町を含む。）の数値</t>
    <rPh sb="1" eb="2">
      <t>チュウ</t>
    </rPh>
    <rPh sb="3" eb="6">
      <t>イズミオオツ</t>
    </rPh>
    <rPh sb="6" eb="9">
      <t>ケイサツショ</t>
    </rPh>
    <rPh sb="9" eb="11">
      <t>カンナイ</t>
    </rPh>
    <rPh sb="12" eb="15">
      <t>タダオカチョウ</t>
    </rPh>
    <rPh sb="16" eb="17">
      <t>フク</t>
    </rPh>
    <rPh sb="21" eb="23">
      <t>スウチ</t>
    </rPh>
    <phoneticPr fontId="2"/>
  </si>
  <si>
    <t>資料：泉大津警察署</t>
    <rPh sb="0" eb="2">
      <t>シリョウ</t>
    </rPh>
    <phoneticPr fontId="2"/>
  </si>
  <si>
    <t>２．交通事故発生状況（その２）</t>
    <rPh sb="2" eb="4">
      <t>コウツウ</t>
    </rPh>
    <rPh sb="4" eb="6">
      <t>ジコ</t>
    </rPh>
    <rPh sb="6" eb="8">
      <t>ハッセイ</t>
    </rPh>
    <rPh sb="8" eb="10">
      <t>ジョウキョウ</t>
    </rPh>
    <phoneticPr fontId="2"/>
  </si>
  <si>
    <t>乗用</t>
    <rPh sb="0" eb="2">
      <t>ジョウヨウ</t>
    </rPh>
    <phoneticPr fontId="2"/>
  </si>
  <si>
    <t>貨物</t>
    <rPh sb="0" eb="2">
      <t>カモツ</t>
    </rPh>
    <phoneticPr fontId="2"/>
  </si>
  <si>
    <t>自転車</t>
    <rPh sb="0" eb="3">
      <t>ジテンシャ</t>
    </rPh>
    <phoneticPr fontId="2"/>
  </si>
  <si>
    <t>歩行者</t>
    <rPh sb="0" eb="3">
      <t>ホコウシャ</t>
    </rPh>
    <phoneticPr fontId="2"/>
  </si>
  <si>
    <t>信号機数</t>
    <rPh sb="0" eb="3">
      <t>シンゴウキ</t>
    </rPh>
    <rPh sb="3" eb="4">
      <t>スウ</t>
    </rPh>
    <phoneticPr fontId="2"/>
  </si>
  <si>
    <t>横断歩道橋数</t>
    <rPh sb="0" eb="2">
      <t>オウダン</t>
    </rPh>
    <rPh sb="2" eb="4">
      <t>ホドウ</t>
    </rPh>
    <rPh sb="4" eb="5">
      <t>キョウ</t>
    </rPh>
    <rPh sb="5" eb="6">
      <t>スウ</t>
    </rPh>
    <phoneticPr fontId="2"/>
  </si>
  <si>
    <t>死傷者数</t>
    <rPh sb="0" eb="3">
      <t>シショウシャ</t>
    </rPh>
    <rPh sb="3" eb="4">
      <t>スウ</t>
    </rPh>
    <phoneticPr fontId="2"/>
  </si>
  <si>
    <t>(死者)</t>
    <rPh sb="1" eb="3">
      <t>シシャ</t>
    </rPh>
    <phoneticPr fontId="2"/>
  </si>
  <si>
    <t>（注）この表において、交通事故は第１当事者による人身事故。第１当事者とは交通事故に関与した人のうち違反（過失）の重いものをいい、違反（過</t>
    <rPh sb="1" eb="2">
      <t>チュウ</t>
    </rPh>
    <rPh sb="5" eb="6">
      <t>ヒョウ</t>
    </rPh>
    <rPh sb="11" eb="13">
      <t>コウツウ</t>
    </rPh>
    <rPh sb="13" eb="15">
      <t>ジコ</t>
    </rPh>
    <rPh sb="16" eb="17">
      <t>ダイ</t>
    </rPh>
    <rPh sb="18" eb="21">
      <t>トウジシャ</t>
    </rPh>
    <rPh sb="24" eb="26">
      <t>ジンシン</t>
    </rPh>
    <rPh sb="26" eb="28">
      <t>ジコ</t>
    </rPh>
    <rPh sb="29" eb="30">
      <t>ダイ</t>
    </rPh>
    <rPh sb="31" eb="34">
      <t>トウジシャ</t>
    </rPh>
    <rPh sb="36" eb="38">
      <t>コウツウ</t>
    </rPh>
    <rPh sb="38" eb="40">
      <t>ジコ</t>
    </rPh>
    <rPh sb="41" eb="43">
      <t>カンヨ</t>
    </rPh>
    <rPh sb="45" eb="46">
      <t>ヒト</t>
    </rPh>
    <rPh sb="49" eb="51">
      <t>イハン</t>
    </rPh>
    <rPh sb="52" eb="54">
      <t>カシツ</t>
    </rPh>
    <rPh sb="56" eb="57">
      <t>オモ</t>
    </rPh>
    <rPh sb="64" eb="66">
      <t>イハン</t>
    </rPh>
    <rPh sb="67" eb="68">
      <t>カ</t>
    </rPh>
    <phoneticPr fontId="2"/>
  </si>
  <si>
    <t xml:space="preserve">       失）が同程度の場合、被害が小さいものをいう。</t>
    <phoneticPr fontId="2"/>
  </si>
  <si>
    <t xml:space="preserve">      信号機数（設置箇所数）及び横断歩道橋は平成２５年３月末現在の数</t>
    <rPh sb="6" eb="9">
      <t>シンゴウキ</t>
    </rPh>
    <rPh sb="9" eb="10">
      <t>スウ</t>
    </rPh>
    <rPh sb="11" eb="13">
      <t>セッチ</t>
    </rPh>
    <rPh sb="13" eb="15">
      <t>カショ</t>
    </rPh>
    <rPh sb="15" eb="16">
      <t>スウ</t>
    </rPh>
    <rPh sb="17" eb="18">
      <t>オヨ</t>
    </rPh>
    <rPh sb="19" eb="21">
      <t>オウダン</t>
    </rPh>
    <rPh sb="21" eb="23">
      <t>ホドウ</t>
    </rPh>
    <rPh sb="23" eb="24">
      <t>キョウ</t>
    </rPh>
    <rPh sb="25" eb="27">
      <t>ヘイセイ</t>
    </rPh>
    <rPh sb="29" eb="30">
      <t>ネン</t>
    </rPh>
    <rPh sb="31" eb="32">
      <t>ツキ</t>
    </rPh>
    <rPh sb="32" eb="33">
      <t>マツ</t>
    </rPh>
    <rPh sb="33" eb="35">
      <t>ゲンザイ</t>
    </rPh>
    <rPh sb="36" eb="37">
      <t>スウ</t>
    </rPh>
    <phoneticPr fontId="2"/>
  </si>
  <si>
    <t>３．犯罪発生件数</t>
    <rPh sb="2" eb="4">
      <t>ハンザイ</t>
    </rPh>
    <rPh sb="4" eb="6">
      <t>ハッセイ</t>
    </rPh>
    <rPh sb="6" eb="8">
      <t>ケンスウ</t>
    </rPh>
    <phoneticPr fontId="2"/>
  </si>
  <si>
    <t>凶悪犯</t>
    <rPh sb="0" eb="3">
      <t>キョウアクハン</t>
    </rPh>
    <phoneticPr fontId="2"/>
  </si>
  <si>
    <t>窃盗犯</t>
    <rPh sb="0" eb="3">
      <t>セットウハン</t>
    </rPh>
    <phoneticPr fontId="2"/>
  </si>
  <si>
    <t>粗暴犯</t>
    <rPh sb="0" eb="2">
      <t>ソボウ</t>
    </rPh>
    <rPh sb="2" eb="3">
      <t>ハン</t>
    </rPh>
    <phoneticPr fontId="2"/>
  </si>
  <si>
    <t>認知
件数</t>
    <rPh sb="0" eb="2">
      <t>ニンチ</t>
    </rPh>
    <rPh sb="3" eb="5">
      <t>ケンスウ</t>
    </rPh>
    <phoneticPr fontId="2"/>
  </si>
  <si>
    <t>検挙
件数</t>
    <rPh sb="0" eb="2">
      <t>ケンキョ</t>
    </rPh>
    <rPh sb="3" eb="5">
      <t>ケンスウ</t>
    </rPh>
    <phoneticPr fontId="2"/>
  </si>
  <si>
    <t>検挙
人員</t>
    <rPh sb="0" eb="2">
      <t>ケンキョ</t>
    </rPh>
    <rPh sb="3" eb="5">
      <t>ジンイン</t>
    </rPh>
    <phoneticPr fontId="2"/>
  </si>
  <si>
    <t>（注）・泉大津警察署管内（忠岡町を含む。）の数値</t>
    <rPh sb="1" eb="2">
      <t>チュウ</t>
    </rPh>
    <rPh sb="4" eb="7">
      <t>イズミオオツ</t>
    </rPh>
    <rPh sb="7" eb="10">
      <t>ケイサツショ</t>
    </rPh>
    <rPh sb="10" eb="12">
      <t>カンナイ</t>
    </rPh>
    <rPh sb="13" eb="16">
      <t>タダオカチョウ</t>
    </rPh>
    <rPh sb="17" eb="18">
      <t>フク</t>
    </rPh>
    <rPh sb="22" eb="24">
      <t>スウチ</t>
    </rPh>
    <phoneticPr fontId="2"/>
  </si>
  <si>
    <t>　　　・「その他」には粗暴犯（暴行、傷害、脅迫、恐喝）を含む。</t>
    <rPh sb="7" eb="8">
      <t>タ</t>
    </rPh>
    <rPh sb="11" eb="13">
      <t>ソボウ</t>
    </rPh>
    <rPh sb="13" eb="14">
      <t>ハン</t>
    </rPh>
    <rPh sb="15" eb="17">
      <t>ボウコウ</t>
    </rPh>
    <rPh sb="18" eb="20">
      <t>ショウガイ</t>
    </rPh>
    <rPh sb="21" eb="23">
      <t>キョウハク</t>
    </rPh>
    <rPh sb="24" eb="26">
      <t>キョウカツ</t>
    </rPh>
    <rPh sb="28" eb="29">
      <t>フク</t>
    </rPh>
    <phoneticPr fontId="2"/>
  </si>
  <si>
    <t>　　　・「凶悪犯」とは殺人（殺人未遂、殺人予備を含む。）、強かん、放火、</t>
    <rPh sb="5" eb="8">
      <t>キョウアクハン</t>
    </rPh>
    <rPh sb="11" eb="13">
      <t>サツジン</t>
    </rPh>
    <rPh sb="14" eb="16">
      <t>サツジン</t>
    </rPh>
    <rPh sb="16" eb="18">
      <t>ミスイ</t>
    </rPh>
    <rPh sb="19" eb="21">
      <t>サツジン</t>
    </rPh>
    <rPh sb="21" eb="23">
      <t>ヨビ</t>
    </rPh>
    <rPh sb="24" eb="25">
      <t>フク</t>
    </rPh>
    <rPh sb="29" eb="30">
      <t>キョウ</t>
    </rPh>
    <rPh sb="33" eb="35">
      <t>ホウカ</t>
    </rPh>
    <phoneticPr fontId="2"/>
  </si>
  <si>
    <t>　　　　強盗（強盗殺人を含む。）をいう。</t>
    <rPh sb="4" eb="6">
      <t>ゴウトウ</t>
    </rPh>
    <rPh sb="7" eb="9">
      <t>ゴウトウ</t>
    </rPh>
    <rPh sb="9" eb="11">
      <t>サツジン</t>
    </rPh>
    <rPh sb="12" eb="13">
      <t>フク</t>
    </rPh>
    <phoneticPr fontId="2"/>
  </si>
  <si>
    <t>１．歳入予算及び決算</t>
    <rPh sb="2" eb="4">
      <t>サイニュウ</t>
    </rPh>
    <rPh sb="4" eb="6">
      <t>ヨサン</t>
    </rPh>
    <rPh sb="6" eb="7">
      <t>オヨ</t>
    </rPh>
    <rPh sb="8" eb="10">
      <t>ケッサン</t>
    </rPh>
    <phoneticPr fontId="2"/>
  </si>
  <si>
    <t>科　　　　　目</t>
    <rPh sb="0" eb="1">
      <t>カ</t>
    </rPh>
    <rPh sb="6" eb="7">
      <t>メ</t>
    </rPh>
    <phoneticPr fontId="2"/>
  </si>
  <si>
    <t>総　　　　額</t>
    <rPh sb="0" eb="1">
      <t>フサ</t>
    </rPh>
    <rPh sb="5" eb="6">
      <t>ガク</t>
    </rPh>
    <phoneticPr fontId="2"/>
  </si>
  <si>
    <t>一　般　会　計</t>
    <rPh sb="0" eb="1">
      <t>１</t>
    </rPh>
    <rPh sb="2" eb="3">
      <t>バン</t>
    </rPh>
    <rPh sb="4" eb="5">
      <t>カイ</t>
    </rPh>
    <rPh sb="6" eb="7">
      <t>ケイ</t>
    </rPh>
    <phoneticPr fontId="2"/>
  </si>
  <si>
    <t>市税</t>
    <rPh sb="0" eb="2">
      <t>シゼイ</t>
    </rPh>
    <phoneticPr fontId="2"/>
  </si>
  <si>
    <t>地方譲与税</t>
    <rPh sb="0" eb="2">
      <t>チホウ</t>
    </rPh>
    <rPh sb="2" eb="4">
      <t>ジョウヨ</t>
    </rPh>
    <rPh sb="4" eb="5">
      <t>ゼイ</t>
    </rPh>
    <phoneticPr fontId="2"/>
  </si>
  <si>
    <t>利子割交付金</t>
    <rPh sb="0" eb="2">
      <t>リシ</t>
    </rPh>
    <rPh sb="2" eb="3">
      <t>ワリ</t>
    </rPh>
    <rPh sb="3" eb="6">
      <t>コウフキン</t>
    </rPh>
    <phoneticPr fontId="2"/>
  </si>
  <si>
    <t>配当割交付金</t>
    <rPh sb="0" eb="2">
      <t>ハイトウ</t>
    </rPh>
    <rPh sb="2" eb="3">
      <t>ワリ</t>
    </rPh>
    <rPh sb="3" eb="6">
      <t>コウフキン</t>
    </rPh>
    <phoneticPr fontId="2"/>
  </si>
  <si>
    <t>株式等譲渡所得割交付金</t>
    <rPh sb="0" eb="2">
      <t>カブシキ</t>
    </rPh>
    <rPh sb="2" eb="3">
      <t>トウ</t>
    </rPh>
    <rPh sb="3" eb="5">
      <t>ジョウト</t>
    </rPh>
    <rPh sb="5" eb="7">
      <t>ショトク</t>
    </rPh>
    <rPh sb="7" eb="8">
      <t>ワ</t>
    </rPh>
    <rPh sb="8" eb="11">
      <t>コウフキン</t>
    </rPh>
    <phoneticPr fontId="2"/>
  </si>
  <si>
    <t>地方消費税交付金</t>
    <rPh sb="0" eb="2">
      <t>チホウ</t>
    </rPh>
    <rPh sb="2" eb="5">
      <t>ショウヒゼイ</t>
    </rPh>
    <rPh sb="5" eb="8">
      <t>コウフキン</t>
    </rPh>
    <phoneticPr fontId="2"/>
  </si>
  <si>
    <t>特別地方消費税交付金</t>
    <rPh sb="0" eb="2">
      <t>トクベツ</t>
    </rPh>
    <rPh sb="2" eb="4">
      <t>チホウ</t>
    </rPh>
    <rPh sb="4" eb="7">
      <t>ショウヒゼイ</t>
    </rPh>
    <rPh sb="7" eb="10">
      <t>コウフキン</t>
    </rPh>
    <phoneticPr fontId="2"/>
  </si>
  <si>
    <t>自動車取得税交付金</t>
    <rPh sb="0" eb="3">
      <t>ジドウシャ</t>
    </rPh>
    <rPh sb="3" eb="5">
      <t>シュトク</t>
    </rPh>
    <rPh sb="5" eb="6">
      <t>ゼイ</t>
    </rPh>
    <rPh sb="6" eb="9">
      <t>コウフキン</t>
    </rPh>
    <phoneticPr fontId="2"/>
  </si>
  <si>
    <t>地方特例交付金</t>
    <rPh sb="0" eb="2">
      <t>チホウ</t>
    </rPh>
    <rPh sb="2" eb="4">
      <t>トクレイ</t>
    </rPh>
    <rPh sb="4" eb="7">
      <t>コウフキン</t>
    </rPh>
    <phoneticPr fontId="2"/>
  </si>
  <si>
    <t>地方交付税</t>
    <rPh sb="0" eb="2">
      <t>チホウ</t>
    </rPh>
    <rPh sb="2" eb="5">
      <t>コウフゼイ</t>
    </rPh>
    <phoneticPr fontId="2"/>
  </si>
  <si>
    <t>交通安全対策特別交付金</t>
    <rPh sb="0" eb="2">
      <t>コウツウ</t>
    </rPh>
    <rPh sb="2" eb="4">
      <t>アンゼン</t>
    </rPh>
    <rPh sb="4" eb="6">
      <t>タイサク</t>
    </rPh>
    <rPh sb="6" eb="8">
      <t>トクベツ</t>
    </rPh>
    <rPh sb="8" eb="11">
      <t>コウフキン</t>
    </rPh>
    <phoneticPr fontId="2"/>
  </si>
  <si>
    <t>分担金及び負担金</t>
    <rPh sb="0" eb="3">
      <t>ブンタンキン</t>
    </rPh>
    <rPh sb="3" eb="4">
      <t>オヨ</t>
    </rPh>
    <rPh sb="5" eb="8">
      <t>フタンキン</t>
    </rPh>
    <phoneticPr fontId="2"/>
  </si>
  <si>
    <t>使用料及び手数料</t>
    <rPh sb="0" eb="3">
      <t>シヨウリョウ</t>
    </rPh>
    <rPh sb="3" eb="4">
      <t>オヨ</t>
    </rPh>
    <rPh sb="5" eb="8">
      <t>テスウリョウ</t>
    </rPh>
    <phoneticPr fontId="2"/>
  </si>
  <si>
    <t>国庫支出金</t>
    <rPh sb="0" eb="2">
      <t>コッコ</t>
    </rPh>
    <rPh sb="2" eb="5">
      <t>シシュツキン</t>
    </rPh>
    <phoneticPr fontId="2"/>
  </si>
  <si>
    <t>府支出金</t>
    <rPh sb="0" eb="1">
      <t>フ</t>
    </rPh>
    <rPh sb="1" eb="4">
      <t>シシュツキン</t>
    </rPh>
    <phoneticPr fontId="2"/>
  </si>
  <si>
    <t>財産収入</t>
    <rPh sb="0" eb="2">
      <t>ザイサン</t>
    </rPh>
    <rPh sb="2" eb="4">
      <t>シュウニュウ</t>
    </rPh>
    <phoneticPr fontId="2"/>
  </si>
  <si>
    <t>寄附金</t>
    <rPh sb="0" eb="3">
      <t>キフキン</t>
    </rPh>
    <phoneticPr fontId="2"/>
  </si>
  <si>
    <t>繰入金</t>
    <rPh sb="0" eb="2">
      <t>クリイレ</t>
    </rPh>
    <rPh sb="2" eb="3">
      <t>キン</t>
    </rPh>
    <phoneticPr fontId="2"/>
  </si>
  <si>
    <t>諸収入</t>
    <rPh sb="0" eb="1">
      <t>ショ</t>
    </rPh>
    <rPh sb="1" eb="3">
      <t>シュウニュウ</t>
    </rPh>
    <phoneticPr fontId="2"/>
  </si>
  <si>
    <t>市債</t>
    <rPh sb="0" eb="2">
      <t>シサイ</t>
    </rPh>
    <phoneticPr fontId="2"/>
  </si>
  <si>
    <t>繰越金</t>
    <rPh sb="0" eb="2">
      <t>クリコシ</t>
    </rPh>
    <rPh sb="2" eb="3">
      <t>キン</t>
    </rPh>
    <phoneticPr fontId="2"/>
  </si>
  <si>
    <t>特　別　会　計</t>
    <rPh sb="0" eb="1">
      <t>トク</t>
    </rPh>
    <rPh sb="2" eb="3">
      <t>ベツ</t>
    </rPh>
    <rPh sb="4" eb="5">
      <t>カイ</t>
    </rPh>
    <rPh sb="6" eb="7">
      <t>ケイ</t>
    </rPh>
    <phoneticPr fontId="2"/>
  </si>
  <si>
    <t>国民健康保険事業</t>
    <rPh sb="0" eb="2">
      <t>コクミン</t>
    </rPh>
    <rPh sb="2" eb="4">
      <t>ケンコウ</t>
    </rPh>
    <rPh sb="4" eb="6">
      <t>ホケン</t>
    </rPh>
    <rPh sb="6" eb="8">
      <t>ジギョウ</t>
    </rPh>
    <phoneticPr fontId="2"/>
  </si>
  <si>
    <t>下水道事業</t>
    <rPh sb="0" eb="3">
      <t>ゲスイドウ</t>
    </rPh>
    <rPh sb="3" eb="5">
      <t>ジギョウ</t>
    </rPh>
    <phoneticPr fontId="2"/>
  </si>
  <si>
    <t>駐車場事業</t>
    <rPh sb="0" eb="3">
      <t>チュウシャジョウ</t>
    </rPh>
    <rPh sb="3" eb="5">
      <t>ジギョウ</t>
    </rPh>
    <phoneticPr fontId="2"/>
  </si>
  <si>
    <t>土地取得事業</t>
    <rPh sb="0" eb="2">
      <t>トチ</t>
    </rPh>
    <rPh sb="2" eb="4">
      <t>シュトク</t>
    </rPh>
    <rPh sb="4" eb="6">
      <t>ジギョウ</t>
    </rPh>
    <phoneticPr fontId="2"/>
  </si>
  <si>
    <t>介護保険事業</t>
    <rPh sb="0" eb="2">
      <t>カイゴ</t>
    </rPh>
    <rPh sb="2" eb="4">
      <t>ホケン</t>
    </rPh>
    <rPh sb="4" eb="6">
      <t>ジギョウ</t>
    </rPh>
    <phoneticPr fontId="2"/>
  </si>
  <si>
    <t>水道事業会計</t>
    <rPh sb="0" eb="2">
      <t>スイドウ</t>
    </rPh>
    <rPh sb="2" eb="4">
      <t>ジギョウ</t>
    </rPh>
    <rPh sb="4" eb="6">
      <t>カイケイ</t>
    </rPh>
    <phoneticPr fontId="2"/>
  </si>
  <si>
    <t>２．歳出予算及び決算</t>
    <rPh sb="2" eb="4">
      <t>サイシュツ</t>
    </rPh>
    <rPh sb="4" eb="6">
      <t>ヨサン</t>
    </rPh>
    <rPh sb="6" eb="7">
      <t>オヨ</t>
    </rPh>
    <rPh sb="8" eb="10">
      <t>ケッサン</t>
    </rPh>
    <phoneticPr fontId="2"/>
  </si>
  <si>
    <t>議会費</t>
    <rPh sb="0" eb="2">
      <t>ギカイ</t>
    </rPh>
    <rPh sb="2" eb="3">
      <t>ヒ</t>
    </rPh>
    <phoneticPr fontId="2"/>
  </si>
  <si>
    <t>総務費</t>
    <rPh sb="0" eb="3">
      <t>ソウムヒ</t>
    </rPh>
    <phoneticPr fontId="2"/>
  </si>
  <si>
    <t>民生費</t>
    <rPh sb="0" eb="2">
      <t>ミンセイ</t>
    </rPh>
    <rPh sb="2" eb="3">
      <t>ヒ</t>
    </rPh>
    <phoneticPr fontId="2"/>
  </si>
  <si>
    <t>衛生費</t>
    <rPh sb="0" eb="3">
      <t>エイセイヒ</t>
    </rPh>
    <phoneticPr fontId="2"/>
  </si>
  <si>
    <t>農林水産業費</t>
    <rPh sb="0" eb="2">
      <t>ノウリン</t>
    </rPh>
    <rPh sb="2" eb="4">
      <t>スイサン</t>
    </rPh>
    <rPh sb="4" eb="5">
      <t>ギョウ</t>
    </rPh>
    <rPh sb="5" eb="6">
      <t>ヒ</t>
    </rPh>
    <phoneticPr fontId="2"/>
  </si>
  <si>
    <t>商工費</t>
    <rPh sb="0" eb="2">
      <t>ショウコウ</t>
    </rPh>
    <rPh sb="2" eb="3">
      <t>ヒ</t>
    </rPh>
    <phoneticPr fontId="2"/>
  </si>
  <si>
    <t>土木費</t>
    <rPh sb="0" eb="2">
      <t>ドボク</t>
    </rPh>
    <rPh sb="2" eb="3">
      <t>ヒ</t>
    </rPh>
    <phoneticPr fontId="2"/>
  </si>
  <si>
    <t>消防費</t>
    <rPh sb="0" eb="2">
      <t>ショウボウ</t>
    </rPh>
    <rPh sb="2" eb="3">
      <t>ヒ</t>
    </rPh>
    <phoneticPr fontId="2"/>
  </si>
  <si>
    <t>教育費</t>
    <rPh sb="0" eb="3">
      <t>キョウイクヒ</t>
    </rPh>
    <phoneticPr fontId="2"/>
  </si>
  <si>
    <t>公債費</t>
    <rPh sb="0" eb="1">
      <t>コウ</t>
    </rPh>
    <rPh sb="1" eb="2">
      <t>サイ</t>
    </rPh>
    <rPh sb="2" eb="3">
      <t>ヒ</t>
    </rPh>
    <phoneticPr fontId="2"/>
  </si>
  <si>
    <t>諸支出金</t>
    <rPh sb="0" eb="1">
      <t>ショ</t>
    </rPh>
    <rPh sb="1" eb="4">
      <t>シシュツキン</t>
    </rPh>
    <phoneticPr fontId="2"/>
  </si>
  <si>
    <t>予備費</t>
    <rPh sb="0" eb="3">
      <t>ヨビヒ</t>
    </rPh>
    <phoneticPr fontId="2"/>
  </si>
  <si>
    <t>繰上充用金</t>
    <rPh sb="0" eb="2">
      <t>クリアゲ</t>
    </rPh>
    <rPh sb="2" eb="4">
      <t>ジュウヨウ</t>
    </rPh>
    <rPh sb="4" eb="5">
      <t>キン</t>
    </rPh>
    <phoneticPr fontId="2"/>
  </si>
  <si>
    <t>３．市税</t>
    <rPh sb="2" eb="4">
      <t>シゼイ</t>
    </rPh>
    <phoneticPr fontId="2"/>
  </si>
  <si>
    <t>市　　民　　税</t>
    <rPh sb="0" eb="1">
      <t>シ</t>
    </rPh>
    <rPh sb="3" eb="4">
      <t>タミ</t>
    </rPh>
    <rPh sb="6" eb="7">
      <t>ゼイ</t>
    </rPh>
    <phoneticPr fontId="2"/>
  </si>
  <si>
    <t>固定資産税</t>
    <rPh sb="0" eb="2">
      <t>コテイ</t>
    </rPh>
    <rPh sb="2" eb="5">
      <t>シサンゼイ</t>
    </rPh>
    <phoneticPr fontId="2"/>
  </si>
  <si>
    <t>軽自動車税</t>
    <rPh sb="0" eb="4">
      <t>ケイジドウシャ</t>
    </rPh>
    <rPh sb="4" eb="5">
      <t>ゼイ</t>
    </rPh>
    <phoneticPr fontId="2"/>
  </si>
  <si>
    <t>市たばこ税</t>
    <rPh sb="0" eb="1">
      <t>シ</t>
    </rPh>
    <rPh sb="4" eb="5">
      <t>ゼイ</t>
    </rPh>
    <phoneticPr fontId="2"/>
  </si>
  <si>
    <t>特別土地
保有税</t>
    <rPh sb="0" eb="2">
      <t>トクベツ</t>
    </rPh>
    <rPh sb="2" eb="4">
      <t>トチ</t>
    </rPh>
    <rPh sb="5" eb="8">
      <t>ホユウゼイ</t>
    </rPh>
    <phoneticPr fontId="2"/>
  </si>
  <si>
    <t>都市
計画税</t>
    <rPh sb="0" eb="2">
      <t>トシ</t>
    </rPh>
    <rPh sb="3" eb="5">
      <t>ケイカク</t>
    </rPh>
    <rPh sb="5" eb="6">
      <t>ゼイ</t>
    </rPh>
    <phoneticPr fontId="2"/>
  </si>
  <si>
    <t>４．市民一人当たり・一世帯当たりの市税負担額</t>
    <rPh sb="2" eb="4">
      <t>シミン</t>
    </rPh>
    <rPh sb="4" eb="6">
      <t>ヒトリ</t>
    </rPh>
    <rPh sb="6" eb="7">
      <t>ア</t>
    </rPh>
    <rPh sb="10" eb="11">
      <t>イチ</t>
    </rPh>
    <rPh sb="11" eb="13">
      <t>セタイ</t>
    </rPh>
    <rPh sb="13" eb="14">
      <t>ア</t>
    </rPh>
    <rPh sb="17" eb="19">
      <t>シゼイ</t>
    </rPh>
    <rPh sb="19" eb="21">
      <t>フタン</t>
    </rPh>
    <rPh sb="21" eb="22">
      <t>ガク</t>
    </rPh>
    <phoneticPr fontId="2"/>
  </si>
  <si>
    <t>（単位：円）</t>
    <rPh sb="1" eb="3">
      <t>タンイ</t>
    </rPh>
    <rPh sb="4" eb="5">
      <t>エン</t>
    </rPh>
    <phoneticPr fontId="2"/>
  </si>
  <si>
    <t>市民税</t>
    <rPh sb="0" eb="3">
      <t>シミンゼイ</t>
    </rPh>
    <phoneticPr fontId="2"/>
  </si>
  <si>
    <t>都市計画税</t>
    <rPh sb="0" eb="2">
      <t>トシ</t>
    </rPh>
    <rPh sb="2" eb="4">
      <t>ケイカク</t>
    </rPh>
    <rPh sb="4" eb="5">
      <t>ゼイ</t>
    </rPh>
    <phoneticPr fontId="2"/>
  </si>
  <si>
    <t>一人当たり</t>
    <rPh sb="0" eb="2">
      <t>ヒトリ</t>
    </rPh>
    <rPh sb="2" eb="3">
      <t>ア</t>
    </rPh>
    <phoneticPr fontId="2"/>
  </si>
  <si>
    <t>一世帯当たり</t>
    <rPh sb="0" eb="1">
      <t>イチ</t>
    </rPh>
    <rPh sb="1" eb="3">
      <t>セタイ</t>
    </rPh>
    <rPh sb="3" eb="4">
      <t>ア</t>
    </rPh>
    <phoneticPr fontId="2"/>
  </si>
  <si>
    <t>数字の丸め方で総数が一致しない場合があります。</t>
    <rPh sb="0" eb="2">
      <t>スウジ</t>
    </rPh>
    <rPh sb="3" eb="4">
      <t>マル</t>
    </rPh>
    <rPh sb="5" eb="6">
      <t>カタ</t>
    </rPh>
    <rPh sb="7" eb="9">
      <t>ソウスウ</t>
    </rPh>
    <rPh sb="10" eb="12">
      <t>イッチ</t>
    </rPh>
    <rPh sb="15" eb="17">
      <t>バアイ</t>
    </rPh>
    <phoneticPr fontId="2"/>
  </si>
  <si>
    <t>５．市たばこ税月別収入状況</t>
    <rPh sb="2" eb="3">
      <t>シ</t>
    </rPh>
    <rPh sb="6" eb="7">
      <t>ゼイ</t>
    </rPh>
    <rPh sb="7" eb="9">
      <t>ツキベツ</t>
    </rPh>
    <rPh sb="9" eb="11">
      <t>シュウニュウ</t>
    </rPh>
    <rPh sb="11" eb="13">
      <t>ジョウキョウ</t>
    </rPh>
    <phoneticPr fontId="2"/>
  </si>
  <si>
    <t>（単位：千本・千円）</t>
    <rPh sb="1" eb="3">
      <t>タンイ</t>
    </rPh>
    <rPh sb="4" eb="6">
      <t>センボン</t>
    </rPh>
    <rPh sb="7" eb="9">
      <t>センエン</t>
    </rPh>
    <phoneticPr fontId="2"/>
  </si>
  <si>
    <t>１月</t>
  </si>
  <si>
    <t>本数</t>
  </si>
  <si>
    <t>税額</t>
  </si>
  <si>
    <t>本数</t>
    <rPh sb="0" eb="2">
      <t>ホンスウ</t>
    </rPh>
    <phoneticPr fontId="2"/>
  </si>
  <si>
    <t>税額</t>
    <rPh sb="0" eb="2">
      <t>ゼイガク</t>
    </rPh>
    <phoneticPr fontId="2"/>
  </si>
  <si>
    <t>６．公有財産の状況</t>
    <rPh sb="2" eb="4">
      <t>コウユウ</t>
    </rPh>
    <rPh sb="4" eb="6">
      <t>ザイサン</t>
    </rPh>
    <rPh sb="7" eb="9">
      <t>ジョウキョウ</t>
    </rPh>
    <phoneticPr fontId="2"/>
  </si>
  <si>
    <t>行　政　施　設</t>
    <rPh sb="0" eb="1">
      <t>ギョウ</t>
    </rPh>
    <rPh sb="2" eb="3">
      <t>セイ</t>
    </rPh>
    <rPh sb="4" eb="5">
      <t>ホドコ</t>
    </rPh>
    <rPh sb="6" eb="7">
      <t>セツ</t>
    </rPh>
    <phoneticPr fontId="2"/>
  </si>
  <si>
    <t>公　共　用　財　産</t>
    <rPh sb="0" eb="1">
      <t>オオヤケ</t>
    </rPh>
    <rPh sb="2" eb="3">
      <t>トモ</t>
    </rPh>
    <rPh sb="4" eb="5">
      <t>ヨウ</t>
    </rPh>
    <rPh sb="6" eb="7">
      <t>ザイ</t>
    </rPh>
    <rPh sb="8" eb="9">
      <t>サン</t>
    </rPh>
    <phoneticPr fontId="2"/>
  </si>
  <si>
    <t>普通
財産</t>
    <rPh sb="0" eb="2">
      <t>フツウ</t>
    </rPh>
    <rPh sb="3" eb="5">
      <t>ザイサン</t>
    </rPh>
    <phoneticPr fontId="2"/>
  </si>
  <si>
    <t>庁舎</t>
    <rPh sb="0" eb="2">
      <t>チョウシャ</t>
    </rPh>
    <phoneticPr fontId="2"/>
  </si>
  <si>
    <t>消防
施設</t>
    <rPh sb="0" eb="2">
      <t>ショウボウ</t>
    </rPh>
    <rPh sb="3" eb="5">
      <t>シセツ</t>
    </rPh>
    <phoneticPr fontId="2"/>
  </si>
  <si>
    <t>学校
園</t>
    <rPh sb="0" eb="2">
      <t>ガッコウ</t>
    </rPh>
    <rPh sb="3" eb="4">
      <t>エン</t>
    </rPh>
    <phoneticPr fontId="2"/>
  </si>
  <si>
    <t>市営
住宅等</t>
    <rPh sb="0" eb="2">
      <t>シエイ</t>
    </rPh>
    <rPh sb="3" eb="5">
      <t>ジュウタク</t>
    </rPh>
    <rPh sb="5" eb="6">
      <t>トウ</t>
    </rPh>
    <phoneticPr fontId="2"/>
  </si>
  <si>
    <t>公園</t>
    <rPh sb="0" eb="2">
      <t>コウエン</t>
    </rPh>
    <phoneticPr fontId="2"/>
  </si>
  <si>
    <t>土地</t>
    <rPh sb="0" eb="2">
      <t>トチ</t>
    </rPh>
    <phoneticPr fontId="2"/>
  </si>
  <si>
    <t>１．選挙人名簿登録者数の推移</t>
    <rPh sb="2" eb="4">
      <t>センキョ</t>
    </rPh>
    <rPh sb="4" eb="5">
      <t>ニン</t>
    </rPh>
    <rPh sb="5" eb="7">
      <t>メイボ</t>
    </rPh>
    <rPh sb="7" eb="10">
      <t>トウロクシャ</t>
    </rPh>
    <rPh sb="10" eb="11">
      <t>スウ</t>
    </rPh>
    <rPh sb="12" eb="14">
      <t>スイイ</t>
    </rPh>
    <phoneticPr fontId="2"/>
  </si>
  <si>
    <t>資料：選挙管理委員会事務局</t>
    <rPh sb="0" eb="2">
      <t>シリョウ</t>
    </rPh>
    <rPh sb="3" eb="5">
      <t>センキョ</t>
    </rPh>
    <rPh sb="5" eb="7">
      <t>カンリ</t>
    </rPh>
    <rPh sb="7" eb="10">
      <t>イインカイ</t>
    </rPh>
    <rPh sb="10" eb="13">
      <t>ジムキョク</t>
    </rPh>
    <phoneticPr fontId="2"/>
  </si>
  <si>
    <t>２．投票区別選挙人名簿登録者数</t>
    <rPh sb="2" eb="4">
      <t>トウヒョウ</t>
    </rPh>
    <rPh sb="4" eb="5">
      <t>ク</t>
    </rPh>
    <rPh sb="5" eb="6">
      <t>ベツ</t>
    </rPh>
    <rPh sb="6" eb="8">
      <t>センキョ</t>
    </rPh>
    <rPh sb="8" eb="9">
      <t>ニン</t>
    </rPh>
    <rPh sb="9" eb="11">
      <t>メイボ</t>
    </rPh>
    <rPh sb="11" eb="13">
      <t>トウロク</t>
    </rPh>
    <rPh sb="13" eb="14">
      <t>シャ</t>
    </rPh>
    <rPh sb="14" eb="15">
      <t>スウ</t>
    </rPh>
    <phoneticPr fontId="2"/>
  </si>
  <si>
    <t>投票区</t>
    <rPh sb="0" eb="2">
      <t>トウヒョウ</t>
    </rPh>
    <rPh sb="2" eb="3">
      <t>ク</t>
    </rPh>
    <phoneticPr fontId="2"/>
  </si>
  <si>
    <t>町　　　　　　　　　　　　名</t>
    <rPh sb="0" eb="1">
      <t>マチ</t>
    </rPh>
    <rPh sb="13" eb="14">
      <t>メイ</t>
    </rPh>
    <phoneticPr fontId="2"/>
  </si>
  <si>
    <t>旭町（一部）・昭和町・東雲町（一部）</t>
    <rPh sb="0" eb="2">
      <t>アサヒチョウ</t>
    </rPh>
    <rPh sb="3" eb="5">
      <t>イチブ</t>
    </rPh>
    <rPh sb="7" eb="10">
      <t>ショウワチョウ</t>
    </rPh>
    <rPh sb="11" eb="14">
      <t>シノノメチョウ</t>
    </rPh>
    <rPh sb="15" eb="17">
      <t>イチブ</t>
    </rPh>
    <phoneticPr fontId="2"/>
  </si>
  <si>
    <t>高津町・戎町・上之町・式内町</t>
    <rPh sb="0" eb="3">
      <t>タカツチョウ</t>
    </rPh>
    <rPh sb="4" eb="6">
      <t>エビスチョウ</t>
    </rPh>
    <rPh sb="7" eb="10">
      <t>ウエノチョウ</t>
    </rPh>
    <rPh sb="11" eb="14">
      <t>シキナイチョウ</t>
    </rPh>
    <phoneticPr fontId="2"/>
  </si>
  <si>
    <t>東港町・神明町・本町・なぎさ町</t>
    <rPh sb="0" eb="1">
      <t>ヒガシ</t>
    </rPh>
    <rPh sb="1" eb="2">
      <t>ミナト</t>
    </rPh>
    <rPh sb="2" eb="3">
      <t>チョウ</t>
    </rPh>
    <rPh sb="4" eb="7">
      <t>シンメイチョウ</t>
    </rPh>
    <rPh sb="8" eb="10">
      <t>ホンマチ</t>
    </rPh>
    <rPh sb="14" eb="15">
      <t>マチ</t>
    </rPh>
    <phoneticPr fontId="2"/>
  </si>
  <si>
    <t>若宮町・田中町・旭町（一部）</t>
    <rPh sb="0" eb="3">
      <t>ワカミヤチョウ</t>
    </rPh>
    <rPh sb="4" eb="7">
      <t>タナカチョウ</t>
    </rPh>
    <phoneticPr fontId="2"/>
  </si>
  <si>
    <t>穴田（一部）・我孫子（一部）・池浦（一部）・</t>
    <rPh sb="0" eb="2">
      <t>アナダ</t>
    </rPh>
    <rPh sb="3" eb="5">
      <t>イチブ</t>
    </rPh>
    <rPh sb="7" eb="10">
      <t>アビコ</t>
    </rPh>
    <rPh sb="11" eb="13">
      <t>イチブ</t>
    </rPh>
    <rPh sb="15" eb="17">
      <t>イケウラ</t>
    </rPh>
    <rPh sb="18" eb="20">
      <t>イチブ</t>
    </rPh>
    <phoneticPr fontId="2"/>
  </si>
  <si>
    <t>要池住宅・我孫子一丁目（一部）・池浦町二丁目</t>
    <rPh sb="5" eb="8">
      <t>アビコ</t>
    </rPh>
    <rPh sb="8" eb="11">
      <t>イッチョウメ</t>
    </rPh>
    <rPh sb="12" eb="14">
      <t>イチブ</t>
    </rPh>
    <rPh sb="16" eb="19">
      <t>イケウラチョウ</t>
    </rPh>
    <rPh sb="19" eb="22">
      <t>2チョウメ</t>
    </rPh>
    <phoneticPr fontId="2"/>
  </si>
  <si>
    <t>（一部）・三丁目（一部）</t>
    <rPh sb="5" eb="8">
      <t>3チョウメ</t>
    </rPh>
    <rPh sb="9" eb="11">
      <t>イチブ</t>
    </rPh>
    <phoneticPr fontId="2"/>
  </si>
  <si>
    <t>池浦町一丁目・二丁目（一部）・三丁目（一部）</t>
    <rPh sb="0" eb="3">
      <t>イケウラチョウ</t>
    </rPh>
    <rPh sb="3" eb="6">
      <t>1チョウメ</t>
    </rPh>
    <phoneticPr fontId="2"/>
  </si>
  <si>
    <t>・四丁目・下条町</t>
    <rPh sb="1" eb="4">
      <t>4チョウメ</t>
    </rPh>
    <rPh sb="5" eb="8">
      <t>ゲジョウチョウ</t>
    </rPh>
    <phoneticPr fontId="2"/>
  </si>
  <si>
    <t>助松町一丁目～四丁目</t>
    <rPh sb="0" eb="3">
      <t>スケマツチョウ</t>
    </rPh>
    <rPh sb="3" eb="6">
      <t>1チョウメ</t>
    </rPh>
    <rPh sb="7" eb="10">
      <t>4チョウメ</t>
    </rPh>
    <phoneticPr fontId="2"/>
  </si>
  <si>
    <t>森町一丁目（一部）・二丁目（一部）・千原町</t>
    <rPh sb="0" eb="2">
      <t>モリチョウ</t>
    </rPh>
    <rPh sb="2" eb="5">
      <t>1チョウメ</t>
    </rPh>
    <rPh sb="6" eb="8">
      <t>イチブ</t>
    </rPh>
    <rPh sb="10" eb="13">
      <t>2チョウメ</t>
    </rPh>
    <rPh sb="14" eb="16">
      <t>イチブ</t>
    </rPh>
    <rPh sb="18" eb="21">
      <t>チハラチョウ</t>
    </rPh>
    <phoneticPr fontId="2"/>
  </si>
  <si>
    <t>一丁目（一部）・二丁目・尾井千原</t>
    <rPh sb="4" eb="6">
      <t>イチブ</t>
    </rPh>
    <rPh sb="8" eb="11">
      <t>2チョウメ</t>
    </rPh>
    <rPh sb="12" eb="13">
      <t>オ</t>
    </rPh>
    <rPh sb="13" eb="14">
      <t>イ</t>
    </rPh>
    <rPh sb="14" eb="16">
      <t>チハラ</t>
    </rPh>
    <phoneticPr fontId="2"/>
  </si>
  <si>
    <t>虫取・虫取町一丁目～二丁目・我孫子一丁目</t>
    <rPh sb="0" eb="2">
      <t>ムシト</t>
    </rPh>
    <rPh sb="3" eb="5">
      <t>ムシト</t>
    </rPh>
    <rPh sb="5" eb="6">
      <t>チョウ</t>
    </rPh>
    <rPh sb="6" eb="9">
      <t>1チョウメ</t>
    </rPh>
    <rPh sb="10" eb="13">
      <t>2チョウメ</t>
    </rPh>
    <rPh sb="14" eb="17">
      <t>アビコ</t>
    </rPh>
    <rPh sb="17" eb="20">
      <t>1チョウメ</t>
    </rPh>
    <phoneticPr fontId="2"/>
  </si>
  <si>
    <t>（一部）・二丁目・楠町西・板原町一丁目</t>
    <rPh sb="5" eb="8">
      <t>2チョウメ</t>
    </rPh>
    <rPh sb="9" eb="11">
      <t>クスノキチョウ</t>
    </rPh>
    <rPh sb="11" eb="12">
      <t>ニシ</t>
    </rPh>
    <rPh sb="13" eb="14">
      <t>イタ</t>
    </rPh>
    <rPh sb="14" eb="15">
      <t>ハラ</t>
    </rPh>
    <rPh sb="15" eb="16">
      <t>チョウ</t>
    </rPh>
    <rPh sb="16" eb="17">
      <t>１</t>
    </rPh>
    <rPh sb="17" eb="19">
      <t>チョウメ</t>
    </rPh>
    <phoneticPr fontId="2"/>
  </si>
  <si>
    <t>（一部）・宇多（一部）</t>
    <rPh sb="1" eb="3">
      <t>イチブ</t>
    </rPh>
    <rPh sb="5" eb="7">
      <t>ウダ</t>
    </rPh>
    <rPh sb="8" eb="10">
      <t>イチブ</t>
    </rPh>
    <phoneticPr fontId="2"/>
  </si>
  <si>
    <t>小松町・春日町・菅原町・小津島町・新港町</t>
    <rPh sb="0" eb="3">
      <t>コマツチョウ</t>
    </rPh>
    <rPh sb="4" eb="7">
      <t>カスガチョウ</t>
    </rPh>
    <rPh sb="8" eb="11">
      <t>スガハラチョウ</t>
    </rPh>
    <rPh sb="12" eb="16">
      <t>オヅシマチョウ</t>
    </rPh>
    <rPh sb="17" eb="20">
      <t>シンコウチョウ</t>
    </rPh>
    <phoneticPr fontId="2"/>
  </si>
  <si>
    <t>板原一丁目（一部）・板原二丁目～五丁目・板原</t>
    <rPh sb="0" eb="1">
      <t>イタ</t>
    </rPh>
    <rPh sb="1" eb="2">
      <t>ハラ</t>
    </rPh>
    <rPh sb="2" eb="3">
      <t>１</t>
    </rPh>
    <rPh sb="3" eb="5">
      <t>チョウメ</t>
    </rPh>
    <rPh sb="6" eb="8">
      <t>イチブ</t>
    </rPh>
    <rPh sb="10" eb="12">
      <t>イタハラ</t>
    </rPh>
    <rPh sb="12" eb="13">
      <t>２</t>
    </rPh>
    <rPh sb="13" eb="15">
      <t>チョウメ</t>
    </rPh>
    <rPh sb="16" eb="19">
      <t>５チョウメ</t>
    </rPh>
    <rPh sb="20" eb="22">
      <t>イタハラ</t>
    </rPh>
    <phoneticPr fontId="2"/>
  </si>
  <si>
    <t>我孫子（一部）・穴田（一部）・宇多（一部）・楠町東</t>
    <rPh sb="0" eb="3">
      <t>アビコ</t>
    </rPh>
    <rPh sb="4" eb="6">
      <t>イチブ</t>
    </rPh>
    <rPh sb="24" eb="25">
      <t>ヒガシ</t>
    </rPh>
    <phoneticPr fontId="2"/>
  </si>
  <si>
    <t>助松団地・森町一丁目（一部）・尾井千原町・</t>
    <rPh sb="0" eb="4">
      <t>スケマツダンチ</t>
    </rPh>
    <rPh sb="19" eb="20">
      <t>マチ</t>
    </rPh>
    <phoneticPr fontId="2"/>
  </si>
  <si>
    <t>千原町一丁目（一部）・綾井・末広町一丁目～二丁目</t>
    <rPh sb="3" eb="6">
      <t>1チョウメ</t>
    </rPh>
    <rPh sb="7" eb="9">
      <t>イチブ</t>
    </rPh>
    <rPh sb="11" eb="13">
      <t>アヤイ</t>
    </rPh>
    <rPh sb="14" eb="17">
      <t>スエヒロチョウ</t>
    </rPh>
    <rPh sb="17" eb="20">
      <t>1チョウメ</t>
    </rPh>
    <rPh sb="21" eb="22">
      <t>２</t>
    </rPh>
    <rPh sb="22" eb="24">
      <t>チョウメ</t>
    </rPh>
    <phoneticPr fontId="2"/>
  </si>
  <si>
    <t>二丁目（一部）</t>
    <rPh sb="0" eb="3">
      <t>2チョウメ</t>
    </rPh>
    <rPh sb="4" eb="6">
      <t>イチブ</t>
    </rPh>
    <phoneticPr fontId="2"/>
  </si>
  <si>
    <t>二田町一丁目～三丁目・条南町</t>
    <rPh sb="0" eb="3">
      <t>フツタチョウ</t>
    </rPh>
    <rPh sb="3" eb="6">
      <t>1チョウメ</t>
    </rPh>
    <rPh sb="7" eb="10">
      <t>3チョウメ</t>
    </rPh>
    <rPh sb="11" eb="14">
      <t>ジョウナンチョウ</t>
    </rPh>
    <phoneticPr fontId="2"/>
  </si>
  <si>
    <t>東豊中町一丁目～三丁目・北豊中町三丁目</t>
    <rPh sb="0" eb="1">
      <t>ヒガシ</t>
    </rPh>
    <rPh sb="16" eb="17">
      <t>3</t>
    </rPh>
    <phoneticPr fontId="2"/>
  </si>
  <si>
    <t>宮町・寿町・東雲町（一部）・池浦町五丁目</t>
    <rPh sb="0" eb="2">
      <t>ミヤチョウ</t>
    </rPh>
    <rPh sb="3" eb="5">
      <t>コトブキチョウ</t>
    </rPh>
    <rPh sb="6" eb="9">
      <t>シノノメチョウ</t>
    </rPh>
    <rPh sb="10" eb="12">
      <t>イチブ</t>
    </rPh>
    <rPh sb="17" eb="18">
      <t>5</t>
    </rPh>
    <phoneticPr fontId="2"/>
  </si>
  <si>
    <t>３．選挙投票状況</t>
    <rPh sb="2" eb="4">
      <t>センキョ</t>
    </rPh>
    <rPh sb="4" eb="6">
      <t>トウヒョウ</t>
    </rPh>
    <rPh sb="6" eb="8">
      <t>ジョウキョウ</t>
    </rPh>
    <phoneticPr fontId="2"/>
  </si>
  <si>
    <t>執行年月日</t>
    <rPh sb="0" eb="2">
      <t>シッコウ</t>
    </rPh>
    <rPh sb="2" eb="5">
      <t>ネンガッピ</t>
    </rPh>
    <phoneticPr fontId="2"/>
  </si>
  <si>
    <t>当日確定有権者数（人）</t>
    <rPh sb="0" eb="2">
      <t>トウジツ</t>
    </rPh>
    <rPh sb="2" eb="4">
      <t>カクテイ</t>
    </rPh>
    <rPh sb="4" eb="7">
      <t>ユウケンシャ</t>
    </rPh>
    <rPh sb="7" eb="8">
      <t>スウ</t>
    </rPh>
    <rPh sb="9" eb="10">
      <t>ニン</t>
    </rPh>
    <phoneticPr fontId="2"/>
  </si>
  <si>
    <t>投票者数（人）</t>
    <rPh sb="0" eb="3">
      <t>トウヒョウシャ</t>
    </rPh>
    <rPh sb="3" eb="4">
      <t>スウ</t>
    </rPh>
    <rPh sb="5" eb="6">
      <t>ニン</t>
    </rPh>
    <phoneticPr fontId="2"/>
  </si>
  <si>
    <t>投票率（％）</t>
    <rPh sb="0" eb="2">
      <t>トウヒョウ</t>
    </rPh>
    <rPh sb="2" eb="3">
      <t>リツ</t>
    </rPh>
    <phoneticPr fontId="2"/>
  </si>
  <si>
    <t>衆議院議員選挙</t>
    <rPh sb="0" eb="3">
      <t>シュウギイン</t>
    </rPh>
    <rPh sb="3" eb="5">
      <t>ギイン</t>
    </rPh>
    <rPh sb="5" eb="7">
      <t>センキョ</t>
    </rPh>
    <phoneticPr fontId="2"/>
  </si>
  <si>
    <t>21. 8.30</t>
    <phoneticPr fontId="2"/>
  </si>
  <si>
    <t>24.12.16</t>
    <phoneticPr fontId="2"/>
  </si>
  <si>
    <t>参議院議員選挙</t>
    <rPh sb="0" eb="3">
      <t>サンギイン</t>
    </rPh>
    <rPh sb="3" eb="5">
      <t>ギイン</t>
    </rPh>
    <rPh sb="5" eb="7">
      <t>センキョ</t>
    </rPh>
    <phoneticPr fontId="2"/>
  </si>
  <si>
    <t>19. 7.29</t>
    <phoneticPr fontId="2"/>
  </si>
  <si>
    <t>22. 7.11</t>
    <phoneticPr fontId="2"/>
  </si>
  <si>
    <t>府知事選挙</t>
    <rPh sb="0" eb="3">
      <t>フチジ</t>
    </rPh>
    <rPh sb="3" eb="5">
      <t>センキョ</t>
    </rPh>
    <phoneticPr fontId="2"/>
  </si>
  <si>
    <t>16. 2. 1</t>
  </si>
  <si>
    <t>20．1.27</t>
    <phoneticPr fontId="2"/>
  </si>
  <si>
    <t>府議会議員選挙</t>
    <rPh sb="0" eb="3">
      <t>フギカイ</t>
    </rPh>
    <rPh sb="3" eb="5">
      <t>ギイン</t>
    </rPh>
    <rPh sb="5" eb="7">
      <t>センキョ</t>
    </rPh>
    <phoneticPr fontId="2"/>
  </si>
  <si>
    <t>16.10.24</t>
  </si>
  <si>
    <t>19. 4. 8</t>
    <phoneticPr fontId="2"/>
  </si>
  <si>
    <t>無　投　票　当　選</t>
    <rPh sb="0" eb="1">
      <t>ム</t>
    </rPh>
    <rPh sb="2" eb="3">
      <t>ナ</t>
    </rPh>
    <rPh sb="4" eb="5">
      <t>ヒョウ</t>
    </rPh>
    <rPh sb="6" eb="7">
      <t>トウ</t>
    </rPh>
    <rPh sb="8" eb="9">
      <t>セン</t>
    </rPh>
    <phoneticPr fontId="2"/>
  </si>
  <si>
    <t>23. 4.10</t>
    <phoneticPr fontId="2"/>
  </si>
  <si>
    <t>市長選挙</t>
    <rPh sb="0" eb="2">
      <t>シチョウ</t>
    </rPh>
    <rPh sb="2" eb="4">
      <t>センキョ</t>
    </rPh>
    <phoneticPr fontId="2"/>
  </si>
  <si>
    <t>20. 9. 7</t>
    <phoneticPr fontId="2"/>
  </si>
  <si>
    <t>24. 9. 9</t>
    <phoneticPr fontId="2"/>
  </si>
  <si>
    <t>25. 1.13</t>
    <phoneticPr fontId="2"/>
  </si>
  <si>
    <t>市議会議員選挙</t>
    <rPh sb="0" eb="1">
      <t>シ</t>
    </rPh>
    <rPh sb="1" eb="3">
      <t>ギカイ</t>
    </rPh>
    <rPh sb="3" eb="5">
      <t>ギイン</t>
    </rPh>
    <rPh sb="5" eb="7">
      <t>センキョ</t>
    </rPh>
    <phoneticPr fontId="2"/>
  </si>
  <si>
    <t>15. 4.27</t>
    <phoneticPr fontId="2"/>
  </si>
  <si>
    <t>19. 4.22</t>
    <phoneticPr fontId="2"/>
  </si>
  <si>
    <t>23. 4.24</t>
    <phoneticPr fontId="2"/>
  </si>
  <si>
    <t>なぎさ
テニスコート</t>
    <phoneticPr fontId="2"/>
  </si>
  <si>
    <t>プール以外（単位：件）</t>
    <phoneticPr fontId="2"/>
  </si>
  <si>
    <t>プール  　（単位：人）</t>
    <phoneticPr fontId="2"/>
  </si>
  <si>
    <t>中央緑地テニスコート（単位：申請件数）</t>
    <rPh sb="0" eb="2">
      <t>チュウオウ</t>
    </rPh>
    <rPh sb="2" eb="4">
      <t>リョクチ</t>
    </rPh>
    <rPh sb="11" eb="13">
      <t>タンイ</t>
    </rPh>
    <rPh sb="14" eb="16">
      <t>シンセイ</t>
    </rPh>
    <rPh sb="16" eb="18">
      <t>ケンスウ</t>
    </rPh>
    <phoneticPr fontId="2"/>
  </si>
  <si>
    <t>料理</t>
    <rPh sb="0" eb="2">
      <t>リョウリ</t>
    </rPh>
    <phoneticPr fontId="2"/>
  </si>
  <si>
    <t>教室</t>
    <phoneticPr fontId="2"/>
  </si>
  <si>
    <t>第一</t>
    <rPh sb="0" eb="2">
      <t>ダイ1</t>
    </rPh>
    <phoneticPr fontId="2"/>
  </si>
  <si>
    <t>会議室</t>
    <phoneticPr fontId="2"/>
  </si>
  <si>
    <t>第二</t>
    <rPh sb="0" eb="2">
      <t>ダイニ</t>
    </rPh>
    <phoneticPr fontId="2"/>
  </si>
  <si>
    <t>第三</t>
    <rPh sb="0" eb="1">
      <t>ダイ</t>
    </rPh>
    <rPh sb="1" eb="2">
      <t>３</t>
    </rPh>
    <phoneticPr fontId="2"/>
  </si>
  <si>
    <t>第四</t>
    <rPh sb="0" eb="2">
      <t>ダイシ</t>
    </rPh>
    <phoneticPr fontId="2"/>
  </si>
  <si>
    <t>２階</t>
    <rPh sb="1" eb="2">
      <t>カイ</t>
    </rPh>
    <phoneticPr fontId="2"/>
  </si>
  <si>
    <t>２階</t>
    <phoneticPr fontId="2"/>
  </si>
  <si>
    <t>水治療</t>
    <rPh sb="0" eb="1">
      <t>ミズ</t>
    </rPh>
    <rPh sb="1" eb="3">
      <t>チリョウ</t>
    </rPh>
    <phoneticPr fontId="2"/>
  </si>
  <si>
    <t>法室</t>
    <phoneticPr fontId="2"/>
  </si>
  <si>
    <t>第一機能</t>
    <rPh sb="0" eb="2">
      <t>ダイ1</t>
    </rPh>
    <rPh sb="2" eb="4">
      <t>キノウ</t>
    </rPh>
    <phoneticPr fontId="2"/>
  </si>
  <si>
    <t>訓練室</t>
    <phoneticPr fontId="2"/>
  </si>
  <si>
    <t>第二機能</t>
    <rPh sb="0" eb="1">
      <t>ダイ</t>
    </rPh>
    <rPh sb="1" eb="2">
      <t>２</t>
    </rPh>
    <rPh sb="2" eb="4">
      <t>キノウ</t>
    </rPh>
    <phoneticPr fontId="2"/>
  </si>
  <si>
    <t>なめし革・同製品・毛皮製造業</t>
    <phoneticPr fontId="2"/>
  </si>
  <si>
    <t>業務用機械器具製造業</t>
    <phoneticPr fontId="2"/>
  </si>
  <si>
    <t>D</t>
    <phoneticPr fontId="2"/>
  </si>
  <si>
    <t>E</t>
    <phoneticPr fontId="2"/>
  </si>
  <si>
    <t>電気・ガス・熱供給・水道業</t>
    <rPh sb="0" eb="2">
      <t>デンキ</t>
    </rPh>
    <rPh sb="6" eb="7">
      <t>ネツ</t>
    </rPh>
    <rPh sb="7" eb="9">
      <t>キョウキュウ</t>
    </rPh>
    <rPh sb="10" eb="13">
      <t>スイドウギョウ</t>
    </rPh>
    <phoneticPr fontId="2"/>
  </si>
  <si>
    <t>水道業</t>
    <rPh sb="0" eb="3">
      <t>スイドウギョウ</t>
    </rPh>
    <phoneticPr fontId="2"/>
  </si>
  <si>
    <t>36</t>
    <phoneticPr fontId="2"/>
  </si>
  <si>
    <t>運輸業，郵便業</t>
    <phoneticPr fontId="2"/>
  </si>
  <si>
    <t>平24.2.1</t>
    <rPh sb="0" eb="1">
      <t>ヘイ</t>
    </rPh>
    <phoneticPr fontId="2"/>
  </si>
  <si>
    <t>各年12月末現在（単位：千人）</t>
    <rPh sb="9" eb="11">
      <t>タンイ</t>
    </rPh>
    <rPh sb="12" eb="14">
      <t>センニン</t>
    </rPh>
    <phoneticPr fontId="2"/>
  </si>
  <si>
    <t>各年12月末現在（単位：千台　千人）　</t>
    <rPh sb="9" eb="11">
      <t>タンイ</t>
    </rPh>
    <rPh sb="12" eb="13">
      <t>セン</t>
    </rPh>
    <rPh sb="13" eb="14">
      <t>ダイ</t>
    </rPh>
    <rPh sb="15" eb="16">
      <t>セン</t>
    </rPh>
    <rPh sb="16" eb="17">
      <t>ニン</t>
    </rPh>
    <phoneticPr fontId="2"/>
  </si>
  <si>
    <t>各年12月末現在</t>
    <phoneticPr fontId="2"/>
  </si>
  <si>
    <t>各年12月末現在</t>
    <phoneticPr fontId="2"/>
  </si>
  <si>
    <t>※</t>
  </si>
  <si>
    <t>ｋｌ</t>
    <phoneticPr fontId="2"/>
  </si>
  <si>
    <t>ｔ</t>
    <phoneticPr fontId="2"/>
  </si>
  <si>
    <r>
      <rPr>
        <sz val="9"/>
        <rFont val="ＭＳ 明朝"/>
        <family val="1"/>
        <charset val="128"/>
      </rPr>
      <t>（65歳以上）</t>
    </r>
    <r>
      <rPr>
        <sz val="11"/>
        <rFont val="ＭＳ 明朝"/>
        <family val="1"/>
        <charset val="128"/>
      </rPr>
      <t xml:space="preserve">
高 齢 者</t>
    </r>
    <rPh sb="3" eb="4">
      <t>サイ</t>
    </rPh>
    <rPh sb="4" eb="6">
      <t>イジョウ</t>
    </rPh>
    <phoneticPr fontId="2"/>
  </si>
  <si>
    <t>８．農産物販売金額規模別農家数</t>
    <rPh sb="2" eb="5">
      <t>ノウサンブツ</t>
    </rPh>
    <rPh sb="5" eb="7">
      <t>ハンバイ</t>
    </rPh>
    <rPh sb="7" eb="9">
      <t>キンガク</t>
    </rPh>
    <rPh sb="9" eb="11">
      <t>キボ</t>
    </rPh>
    <rPh sb="11" eb="12">
      <t>ベツ</t>
    </rPh>
    <rPh sb="12" eb="14">
      <t>ノウカ</t>
    </rPh>
    <rPh sb="14" eb="15">
      <t>カズ</t>
    </rPh>
    <phoneticPr fontId="2"/>
  </si>
  <si>
    <t>４．予防接種実施状況</t>
    <rPh sb="2" eb="4">
      <t>ヨボウ</t>
    </rPh>
    <rPh sb="4" eb="6">
      <t>セッシュ</t>
    </rPh>
    <rPh sb="6" eb="8">
      <t>ジッシ</t>
    </rPh>
    <rPh sb="8" eb="10">
      <t>ジョウキョウ</t>
    </rPh>
    <phoneticPr fontId="2"/>
  </si>
  <si>
    <t>　　　悪性新生物には、性質不詳のものを含む。</t>
    <phoneticPr fontId="2"/>
  </si>
  <si>
    <t>　　　肺炎及び気管支炎には、慢性閉塞性肺疾患、喘息を含む。</t>
    <rPh sb="14" eb="16">
      <t>マンセイ</t>
    </rPh>
    <rPh sb="16" eb="19">
      <t>ヘイソクセイ</t>
    </rPh>
    <rPh sb="19" eb="20">
      <t>ハイ</t>
    </rPh>
    <rPh sb="20" eb="22">
      <t>シッカン</t>
    </rPh>
    <phoneticPr fontId="9"/>
  </si>
  <si>
    <t xml:space="preserve">　　　高血圧性疾患には、高血圧性心疾患を含む。                                                            </t>
    <phoneticPr fontId="9"/>
  </si>
  <si>
    <t>２６年</t>
    <rPh sb="2" eb="3">
      <t>ネン</t>
    </rPh>
    <phoneticPr fontId="2"/>
  </si>
  <si>
    <t>平成２５年</t>
    <rPh sb="0" eb="2">
      <t>ヘイセイ</t>
    </rPh>
    <rPh sb="4" eb="5">
      <t>ネン</t>
    </rPh>
    <phoneticPr fontId="2"/>
  </si>
  <si>
    <t>２６年度</t>
    <rPh sb="2" eb="4">
      <t>ネンド</t>
    </rPh>
    <phoneticPr fontId="2"/>
  </si>
  <si>
    <t>２６年中</t>
    <rPh sb="2" eb="3">
      <t>ネン</t>
    </rPh>
    <phoneticPr fontId="2"/>
  </si>
  <si>
    <t>26.12.14</t>
    <phoneticPr fontId="2"/>
  </si>
  <si>
    <t>27. 4.12</t>
    <phoneticPr fontId="2"/>
  </si>
  <si>
    <t>27. 4.26</t>
    <phoneticPr fontId="2"/>
  </si>
  <si>
    <t>10億円～99億9999万円</t>
    <rPh sb="2" eb="4">
      <t>オクエン</t>
    </rPh>
    <rPh sb="7" eb="8">
      <t>オク</t>
    </rPh>
    <rPh sb="12" eb="14">
      <t>マンエン</t>
    </rPh>
    <phoneticPr fontId="2"/>
  </si>
  <si>
    <t>100億円以上</t>
    <rPh sb="3" eb="5">
      <t>オクエン</t>
    </rPh>
    <rPh sb="5" eb="7">
      <t>イジョウ</t>
    </rPh>
    <phoneticPr fontId="2"/>
  </si>
  <si>
    <t>資料：大阪府人口動態統計データ(死亡）</t>
    <rPh sb="0" eb="2">
      <t>シリョウ</t>
    </rPh>
    <rPh sb="3" eb="6">
      <t>オオサカフ</t>
    </rPh>
    <rPh sb="6" eb="8">
      <t>ジンコウ</t>
    </rPh>
    <rPh sb="8" eb="10">
      <t>ドウタイ</t>
    </rPh>
    <rPh sb="10" eb="12">
      <t>トウケイ</t>
    </rPh>
    <rPh sb="16" eb="18">
      <t>シボウ</t>
    </rPh>
    <phoneticPr fontId="2"/>
  </si>
  <si>
    <t>肝疾患</t>
    <rPh sb="0" eb="1">
      <t>カン</t>
    </rPh>
    <rPh sb="1" eb="3">
      <t>シッカン</t>
    </rPh>
    <phoneticPr fontId="2"/>
  </si>
  <si>
    <t>就労自立
給付</t>
    <rPh sb="0" eb="2">
      <t>シュウロウ</t>
    </rPh>
    <rPh sb="2" eb="4">
      <t>ジリツ</t>
    </rPh>
    <rPh sb="5" eb="7">
      <t>キュウフ</t>
    </rPh>
    <phoneticPr fontId="2"/>
  </si>
  <si>
    <t>小児用
肺炎球菌</t>
    <rPh sb="0" eb="3">
      <t>ショウニヨウ</t>
    </rPh>
    <rPh sb="4" eb="6">
      <t>ハイエン</t>
    </rPh>
    <rPh sb="6" eb="8">
      <t>キュウキン</t>
    </rPh>
    <phoneticPr fontId="2"/>
  </si>
  <si>
    <t>BCG</t>
    <phoneticPr fontId="2"/>
  </si>
  <si>
    <t>子宮頸がん</t>
    <rPh sb="0" eb="2">
      <t>シキュウ</t>
    </rPh>
    <rPh sb="2" eb="3">
      <t>ケイ</t>
    </rPh>
    <phoneticPr fontId="2"/>
  </si>
  <si>
    <t>水　痘</t>
    <rPh sb="0" eb="1">
      <t>ミズ</t>
    </rPh>
    <rPh sb="2" eb="3">
      <t>トウ</t>
    </rPh>
    <phoneticPr fontId="2"/>
  </si>
  <si>
    <t>ヒ　ブ</t>
    <phoneticPr fontId="2"/>
  </si>
  <si>
    <t>　　Ⅰ期625　 Ⅱ期611</t>
    <rPh sb="3" eb="4">
      <t>キ</t>
    </rPh>
    <rPh sb="10" eb="11">
      <t>キ</t>
    </rPh>
    <phoneticPr fontId="2"/>
  </si>
  <si>
    <t>曽根町一丁目～三丁目・池園町・豊中（一部）</t>
    <rPh sb="0" eb="3">
      <t>ソネチョウ</t>
    </rPh>
    <rPh sb="3" eb="6">
      <t>1チョウメ</t>
    </rPh>
    <rPh sb="7" eb="10">
      <t>3チョウメ</t>
    </rPh>
    <rPh sb="11" eb="14">
      <t>イケゾノチョウ</t>
    </rPh>
    <rPh sb="15" eb="17">
      <t>トヨナカ</t>
    </rPh>
    <rPh sb="18" eb="20">
      <t>イチブ</t>
    </rPh>
    <phoneticPr fontId="2"/>
  </si>
  <si>
    <t>北豊中町一丁目（一部）</t>
    <rPh sb="0" eb="4">
      <t>キタトヨナカチョウ</t>
    </rPh>
    <rPh sb="4" eb="5">
      <t>イチ</t>
    </rPh>
    <rPh sb="5" eb="7">
      <t>チョウメ</t>
    </rPh>
    <rPh sb="8" eb="10">
      <t>イチブ</t>
    </rPh>
    <phoneticPr fontId="2"/>
  </si>
  <si>
    <t>豊中（一部）・豊中町一丁目～三丁目</t>
    <rPh sb="7" eb="10">
      <t>トヨナカチョウ</t>
    </rPh>
    <rPh sb="10" eb="13">
      <t>1チョウメ</t>
    </rPh>
    <rPh sb="14" eb="17">
      <t>3チョウメ</t>
    </rPh>
    <phoneticPr fontId="2"/>
  </si>
  <si>
    <t>北豊中町一丁目（一部）～二丁目</t>
    <rPh sb="8" eb="10">
      <t>イチブ</t>
    </rPh>
    <phoneticPr fontId="2"/>
  </si>
  <si>
    <t>2.</t>
    <phoneticPr fontId="2"/>
  </si>
  <si>
    <t>1</t>
    <phoneticPr fontId="2"/>
  </si>
  <si>
    <t>a)…</t>
    <phoneticPr fontId="2"/>
  </si>
  <si>
    <t>2.</t>
    <phoneticPr fontId="2"/>
  </si>
  <si>
    <t>1</t>
    <phoneticPr fontId="2"/>
  </si>
  <si>
    <t>a)…</t>
    <phoneticPr fontId="2"/>
  </si>
  <si>
    <t>60.</t>
    <phoneticPr fontId="2"/>
  </si>
  <si>
    <t>2.</t>
    <phoneticPr fontId="2"/>
  </si>
  <si>
    <t>1</t>
    <phoneticPr fontId="2"/>
  </si>
  <si>
    <t>a)…</t>
    <phoneticPr fontId="2"/>
  </si>
  <si>
    <t>7.</t>
    <phoneticPr fontId="2"/>
  </si>
  <si>
    <t>60.</t>
    <phoneticPr fontId="2"/>
  </si>
  <si>
    <t>12.</t>
    <phoneticPr fontId="2"/>
  </si>
  <si>
    <t>平成  ２年</t>
    <rPh sb="0" eb="2">
      <t>ヘイセイ</t>
    </rPh>
    <rPh sb="5" eb="6">
      <t>ネン</t>
    </rPh>
    <phoneticPr fontId="2"/>
  </si>
  <si>
    <t>平成７年</t>
    <rPh sb="0" eb="2">
      <t>ヘイセイ</t>
    </rPh>
    <rPh sb="3" eb="4">
      <t>ネン</t>
    </rPh>
    <phoneticPr fontId="2"/>
  </si>
  <si>
    <t>かんしょ</t>
    <phoneticPr fontId="2"/>
  </si>
  <si>
    <t>ばれいしょ</t>
    <phoneticPr fontId="2"/>
  </si>
  <si>
    <t>だいず</t>
    <phoneticPr fontId="2"/>
  </si>
  <si>
    <t>だいこん</t>
    <phoneticPr fontId="2"/>
  </si>
  <si>
    <t>キャベツ</t>
    <phoneticPr fontId="2"/>
  </si>
  <si>
    <t>ほうれんそう</t>
    <phoneticPr fontId="2"/>
  </si>
  <si>
    <t>ねぎ</t>
    <phoneticPr fontId="2"/>
  </si>
  <si>
    <t>なす</t>
    <phoneticPr fontId="2"/>
  </si>
  <si>
    <t>トマト</t>
    <phoneticPr fontId="2"/>
  </si>
  <si>
    <t>きゅうり</t>
    <phoneticPr fontId="2"/>
  </si>
  <si>
    <t>かぼちゃ</t>
    <phoneticPr fontId="2"/>
  </si>
  <si>
    <t>さやえんどう</t>
    <phoneticPr fontId="2"/>
  </si>
  <si>
    <t>たまねぎ</t>
    <phoneticPr fontId="2"/>
  </si>
  <si>
    <t>しゅんぎく</t>
    <phoneticPr fontId="2"/>
  </si>
  <si>
    <t>そらまめ</t>
    <phoneticPr fontId="2"/>
  </si>
  <si>
    <t>15～</t>
    <phoneticPr fontId="2"/>
  </si>
  <si>
    <t>50～</t>
    <phoneticPr fontId="2"/>
  </si>
  <si>
    <t>100～</t>
    <phoneticPr fontId="2"/>
  </si>
  <si>
    <t>150～</t>
    <phoneticPr fontId="2"/>
  </si>
  <si>
    <t>200～</t>
    <phoneticPr fontId="2"/>
  </si>
  <si>
    <t>300～</t>
    <phoneticPr fontId="2"/>
  </si>
  <si>
    <t>なし</t>
    <phoneticPr fontId="2"/>
  </si>
  <si>
    <t>※</t>
    <phoneticPr fontId="2"/>
  </si>
  <si>
    <t>３．市立病院利用状況</t>
    <rPh sb="2" eb="4">
      <t>シリツ</t>
    </rPh>
    <rPh sb="4" eb="6">
      <t>ビョウイン</t>
    </rPh>
    <rPh sb="6" eb="8">
      <t>リヨウ</t>
    </rPh>
    <rPh sb="8" eb="10">
      <t>ジョウキョウ</t>
    </rPh>
    <phoneticPr fontId="2"/>
  </si>
  <si>
    <t>入　　　　　　　院　　　　　　　患　　　　　　　者　　　　　　　延　　　　　　　数</t>
    <rPh sb="0" eb="1">
      <t>イ</t>
    </rPh>
    <rPh sb="8" eb="9">
      <t>イン</t>
    </rPh>
    <rPh sb="16" eb="17">
      <t>ワズラ</t>
    </rPh>
    <rPh sb="24" eb="25">
      <t>モノ</t>
    </rPh>
    <rPh sb="32" eb="33">
      <t>ノ</t>
    </rPh>
    <rPh sb="40" eb="41">
      <t>スウ</t>
    </rPh>
    <phoneticPr fontId="2"/>
  </si>
  <si>
    <t>内　科</t>
    <rPh sb="0" eb="1">
      <t>ウチ</t>
    </rPh>
    <rPh sb="2" eb="3">
      <t>カ</t>
    </rPh>
    <phoneticPr fontId="2"/>
  </si>
  <si>
    <t>小児科</t>
    <rPh sb="0" eb="3">
      <t>ショウニカ</t>
    </rPh>
    <phoneticPr fontId="2"/>
  </si>
  <si>
    <t>外　科</t>
    <rPh sb="0" eb="1">
      <t>ソト</t>
    </rPh>
    <rPh sb="2" eb="3">
      <t>カ</t>
    </rPh>
    <phoneticPr fontId="2"/>
  </si>
  <si>
    <t>脳神経外科</t>
    <rPh sb="0" eb="1">
      <t>ノウ</t>
    </rPh>
    <rPh sb="1" eb="3">
      <t>シンケイ</t>
    </rPh>
    <rPh sb="3" eb="5">
      <t>ゲカ</t>
    </rPh>
    <phoneticPr fontId="2"/>
  </si>
  <si>
    <t>整形外科</t>
    <rPh sb="0" eb="2">
      <t>セイケイ</t>
    </rPh>
    <rPh sb="2" eb="4">
      <t>ゲカ</t>
    </rPh>
    <phoneticPr fontId="2"/>
  </si>
  <si>
    <t>皮膚科</t>
    <rPh sb="0" eb="2">
      <t>ヒフ</t>
    </rPh>
    <rPh sb="2" eb="3">
      <t>カ</t>
    </rPh>
    <phoneticPr fontId="2"/>
  </si>
  <si>
    <t>泌尿器科</t>
    <rPh sb="0" eb="3">
      <t>ヒニョウキ</t>
    </rPh>
    <rPh sb="3" eb="4">
      <t>カ</t>
    </rPh>
    <phoneticPr fontId="2"/>
  </si>
  <si>
    <t>産婦人科</t>
    <rPh sb="0" eb="4">
      <t>サンフジンカ</t>
    </rPh>
    <phoneticPr fontId="2"/>
  </si>
  <si>
    <t>眼　科</t>
    <rPh sb="0" eb="1">
      <t>メ</t>
    </rPh>
    <rPh sb="2" eb="3">
      <t>カ</t>
    </rPh>
    <phoneticPr fontId="2"/>
  </si>
  <si>
    <t>耳鼻咽喉科</t>
    <rPh sb="0" eb="2">
      <t>ジビ</t>
    </rPh>
    <rPh sb="2" eb="4">
      <t>インコウ</t>
    </rPh>
    <rPh sb="4" eb="5">
      <t>カ</t>
    </rPh>
    <phoneticPr fontId="2"/>
  </si>
  <si>
    <t>新生児内科</t>
    <rPh sb="0" eb="3">
      <t>シンセイジ</t>
    </rPh>
    <rPh sb="3" eb="5">
      <t>ナイカ</t>
    </rPh>
    <phoneticPr fontId="2"/>
  </si>
  <si>
    <t>資料：市立病院</t>
    <rPh sb="0" eb="2">
      <t>シリョウ</t>
    </rPh>
    <phoneticPr fontId="2"/>
  </si>
  <si>
    <t>外　　　　　　　来　　　　　　　患　　　　　　　者　　　　　　　延　　　　　　　数</t>
    <rPh sb="0" eb="1">
      <t>ソト</t>
    </rPh>
    <rPh sb="8" eb="9">
      <t>ライ</t>
    </rPh>
    <rPh sb="16" eb="17">
      <t>ワズラ</t>
    </rPh>
    <rPh sb="24" eb="25">
      <t>モノ</t>
    </rPh>
    <rPh sb="32" eb="33">
      <t>ノ</t>
    </rPh>
    <rPh sb="40" eb="41">
      <t>スウ</t>
    </rPh>
    <phoneticPr fontId="2"/>
  </si>
  <si>
    <t>麻酔科</t>
    <rPh sb="0" eb="3">
      <t>マスイカ</t>
    </rPh>
    <phoneticPr fontId="2"/>
  </si>
  <si>
    <t>放射線科</t>
    <rPh sb="0" eb="3">
      <t>ホウシャセン</t>
    </rPh>
    <rPh sb="3" eb="4">
      <t>カ</t>
    </rPh>
    <phoneticPr fontId="2"/>
  </si>
  <si>
    <t>（注）上段は1日平均患者数</t>
    <rPh sb="1" eb="2">
      <t>チュウ</t>
    </rPh>
    <rPh sb="3" eb="5">
      <t>ジョウダン</t>
    </rPh>
    <rPh sb="7" eb="8">
      <t>ヒ</t>
    </rPh>
    <rPh sb="8" eb="10">
      <t>ヘイキン</t>
    </rPh>
    <rPh sb="10" eb="12">
      <t>カンジャ</t>
    </rPh>
    <rPh sb="12" eb="13">
      <t>スウ</t>
    </rPh>
    <phoneticPr fontId="2"/>
  </si>
  <si>
    <t>２７年</t>
    <rPh sb="2" eb="3">
      <t>ネン</t>
    </rPh>
    <phoneticPr fontId="2"/>
  </si>
  <si>
    <t>平成２６年</t>
    <rPh sb="0" eb="2">
      <t>ヘイセイ</t>
    </rPh>
    <rPh sb="4" eb="5">
      <t>ネン</t>
    </rPh>
    <phoneticPr fontId="2"/>
  </si>
  <si>
    <t>136.5</t>
  </si>
  <si>
    <t>第２０回国勢調査</t>
    <rPh sb="0" eb="1">
      <t>ダイ</t>
    </rPh>
    <rPh sb="3" eb="4">
      <t>カイ</t>
    </rPh>
    <rPh sb="4" eb="6">
      <t>コクセイ</t>
    </rPh>
    <rPh sb="6" eb="8">
      <t>チョウサ</t>
    </rPh>
    <phoneticPr fontId="2"/>
  </si>
  <si>
    <t>２７年度</t>
    <rPh sb="2" eb="4">
      <t>ネンド</t>
    </rPh>
    <phoneticPr fontId="2"/>
  </si>
  <si>
    <t>２７年度</t>
    <rPh sb="2" eb="3">
      <t>ネン</t>
    </rPh>
    <rPh sb="3" eb="4">
      <t>ド</t>
    </rPh>
    <phoneticPr fontId="2"/>
  </si>
  <si>
    <t>２７年中</t>
    <rPh sb="2" eb="3">
      <t>ネン</t>
    </rPh>
    <phoneticPr fontId="2"/>
  </si>
  <si>
    <t>平成２６年度
決算額</t>
    <rPh sb="0" eb="2">
      <t>ヘイセイ</t>
    </rPh>
    <rPh sb="4" eb="6">
      <t>ネンド</t>
    </rPh>
    <rPh sb="7" eb="9">
      <t>ケッサン</t>
    </rPh>
    <rPh sb="9" eb="10">
      <t>ガク</t>
    </rPh>
    <phoneticPr fontId="2"/>
  </si>
  <si>
    <t>平成２０年</t>
    <rPh sb="0" eb="2">
      <t>ヘイセイ</t>
    </rPh>
    <rPh sb="4" eb="5">
      <t>ネン</t>
    </rPh>
    <phoneticPr fontId="2"/>
  </si>
  <si>
    <t>平成２７年</t>
    <rPh sb="0" eb="2">
      <t>ヘイセイ</t>
    </rPh>
    <rPh sb="4" eb="5">
      <t>ネン</t>
    </rPh>
    <phoneticPr fontId="2"/>
  </si>
  <si>
    <t>昭和町</t>
  </si>
  <si>
    <t>旭町</t>
  </si>
  <si>
    <t>東雲町</t>
  </si>
  <si>
    <t>春日町</t>
  </si>
  <si>
    <t>小松町</t>
  </si>
  <si>
    <t>菅原町</t>
  </si>
  <si>
    <t>東港町</t>
  </si>
  <si>
    <t>若宮町</t>
  </si>
  <si>
    <t>田中町</t>
  </si>
  <si>
    <t>神明町</t>
  </si>
  <si>
    <t>本町</t>
  </si>
  <si>
    <t>戎町</t>
  </si>
  <si>
    <t>高津町</t>
  </si>
  <si>
    <t>式内町</t>
  </si>
  <si>
    <t>上之町</t>
  </si>
  <si>
    <t>下之町</t>
  </si>
  <si>
    <t>西港町</t>
  </si>
  <si>
    <t>清水町</t>
  </si>
  <si>
    <t>河原町</t>
  </si>
  <si>
    <t>汐見町</t>
  </si>
  <si>
    <t>青葉町</t>
    <rPh sb="0" eb="3">
      <t>アオバチョウ</t>
    </rPh>
    <phoneticPr fontId="1"/>
  </si>
  <si>
    <t>松之浜町１丁目</t>
  </si>
  <si>
    <t>松之浜町２丁目</t>
  </si>
  <si>
    <t>助松町１丁目</t>
  </si>
  <si>
    <t>助松町２丁目</t>
  </si>
  <si>
    <t>助松町３丁目</t>
  </si>
  <si>
    <t>助松町４丁目</t>
  </si>
  <si>
    <t>東助松町１丁目</t>
  </si>
  <si>
    <t>東助松町２丁目</t>
  </si>
  <si>
    <t>東助松町３丁目</t>
  </si>
  <si>
    <t>東助松町４丁目</t>
  </si>
  <si>
    <t>条南町</t>
  </si>
  <si>
    <t>池園町</t>
  </si>
  <si>
    <t>二田町１丁目</t>
  </si>
  <si>
    <t>二田町２丁目</t>
  </si>
  <si>
    <t>二田町３丁目</t>
  </si>
  <si>
    <t>曽根町１丁目</t>
  </si>
  <si>
    <t>曽根町２丁目</t>
  </si>
  <si>
    <t>曽根町３丁目</t>
  </si>
  <si>
    <t>森町１丁目</t>
  </si>
  <si>
    <t>森町２丁目</t>
  </si>
  <si>
    <t>千原町１丁目</t>
  </si>
  <si>
    <t>千原町２丁目</t>
  </si>
  <si>
    <t>尾井千原</t>
  </si>
  <si>
    <t>尾井千原町</t>
  </si>
  <si>
    <t>綾井</t>
  </si>
  <si>
    <t>助松団地</t>
  </si>
  <si>
    <t>臨海町１丁目</t>
  </si>
  <si>
    <t>臨海町２丁目</t>
  </si>
  <si>
    <t>臨海町３丁目</t>
  </si>
  <si>
    <t>新港町</t>
    <rPh sb="0" eb="1">
      <t>シン</t>
    </rPh>
    <rPh sb="1" eb="2">
      <t>ミナト</t>
    </rPh>
    <rPh sb="2" eb="3">
      <t>マチ</t>
    </rPh>
    <phoneticPr fontId="1"/>
  </si>
  <si>
    <t>小津島町</t>
    <rPh sb="0" eb="2">
      <t>オズ</t>
    </rPh>
    <rPh sb="2" eb="3">
      <t>シマ</t>
    </rPh>
    <rPh sb="3" eb="4">
      <t>マチ</t>
    </rPh>
    <phoneticPr fontId="1"/>
  </si>
  <si>
    <t>宮町</t>
  </si>
  <si>
    <t>寿町</t>
  </si>
  <si>
    <t>要池住宅</t>
  </si>
  <si>
    <t>池浦</t>
  </si>
  <si>
    <t>池浦町１丁目</t>
  </si>
  <si>
    <t>池浦町２丁目</t>
  </si>
  <si>
    <t>池浦町３丁目</t>
  </si>
  <si>
    <t>池浦町４丁目</t>
  </si>
  <si>
    <t>池浦町５丁目</t>
  </si>
  <si>
    <t>下条町</t>
  </si>
  <si>
    <t>宇多</t>
  </si>
  <si>
    <t>虫取町１丁目</t>
  </si>
  <si>
    <t>虫取町２丁目</t>
  </si>
  <si>
    <t>板原</t>
  </si>
  <si>
    <t>板原町１丁目</t>
  </si>
  <si>
    <t>板原町２丁目</t>
  </si>
  <si>
    <t>板原町３丁目</t>
  </si>
  <si>
    <t>板原町４丁目</t>
  </si>
  <si>
    <t>板原町５丁目</t>
  </si>
  <si>
    <t>我孫子</t>
  </si>
  <si>
    <t>我孫子１丁目</t>
  </si>
  <si>
    <t>我孫子２丁目</t>
  </si>
  <si>
    <t>穴田</t>
  </si>
  <si>
    <t>豊中</t>
  </si>
  <si>
    <t>豊中町１丁目</t>
  </si>
  <si>
    <t>豊中町２丁目</t>
  </si>
  <si>
    <t>豊中町３丁目</t>
  </si>
  <si>
    <t>北豊中町１丁目</t>
  </si>
  <si>
    <t>北豊中町２丁目</t>
  </si>
  <si>
    <t>北豊中町３丁目</t>
  </si>
  <si>
    <t>東豊中町１丁目</t>
  </si>
  <si>
    <t>東豊中町２丁目</t>
  </si>
  <si>
    <t>東豊中町３丁目</t>
  </si>
  <si>
    <t>末広町１丁目</t>
  </si>
  <si>
    <t>末広町２丁目</t>
  </si>
  <si>
    <t>なぎさ町</t>
  </si>
  <si>
    <t>楠町西</t>
  </si>
  <si>
    <t>楠町東</t>
  </si>
  <si>
    <t>夕凪町</t>
    <rPh sb="0" eb="2">
      <t>ユウナギ</t>
    </rPh>
    <rPh sb="2" eb="3">
      <t>チョウ</t>
    </rPh>
    <phoneticPr fontId="1"/>
  </si>
  <si>
    <t>合　　計</t>
    <phoneticPr fontId="2"/>
  </si>
  <si>
    <t>24. 2. 1</t>
  </si>
  <si>
    <t>26. 7. 1</t>
  </si>
  <si>
    <t>金融商品取引業，
商品先物取引業</t>
    <rPh sb="0" eb="2">
      <t>キンユウ</t>
    </rPh>
    <rPh sb="2" eb="4">
      <t>ショウヒン</t>
    </rPh>
    <rPh sb="4" eb="7">
      <t>トリヒキギョウ</t>
    </rPh>
    <rPh sb="9" eb="11">
      <t>ショウヒン</t>
    </rPh>
    <rPh sb="11" eb="13">
      <t>サキモノ</t>
    </rPh>
    <rPh sb="13" eb="15">
      <t>トリヒキ</t>
    </rPh>
    <rPh sb="15" eb="16">
      <t>ギョウ</t>
    </rPh>
    <phoneticPr fontId="2"/>
  </si>
  <si>
    <t>その他のサービス業</t>
    <rPh sb="2" eb="3">
      <t>タ</t>
    </rPh>
    <rPh sb="8" eb="9">
      <t>ギョウ</t>
    </rPh>
    <phoneticPr fontId="2"/>
  </si>
  <si>
    <t>平26.7.1</t>
    <rPh sb="0" eb="1">
      <t>ヘイ</t>
    </rPh>
    <phoneticPr fontId="2"/>
  </si>
  <si>
    <t>食料品製造業</t>
  </si>
  <si>
    <t>繊維工業</t>
  </si>
  <si>
    <t>家具・装備品製造業</t>
  </si>
  <si>
    <t>印刷・同関連業</t>
  </si>
  <si>
    <t>化学工業</t>
  </si>
  <si>
    <t>石油製品・石炭製品製造業</t>
  </si>
  <si>
    <t>ゴム製品製造業</t>
  </si>
  <si>
    <t>窯業・土石製品製造業</t>
  </si>
  <si>
    <t>鉄鋼業</t>
  </si>
  <si>
    <t>金属製品製造業</t>
  </si>
  <si>
    <t>はん用機械器具製造業</t>
  </si>
  <si>
    <t>生産用機械器具製造業</t>
  </si>
  <si>
    <t>業務用機械器具製造業</t>
  </si>
  <si>
    <t>電子部品・デバイス・電子回路製造業</t>
  </si>
  <si>
    <t>電気機械器具製造業</t>
  </si>
  <si>
    <t>輸送用機械器具製造業</t>
  </si>
  <si>
    <t>その他の製造業</t>
  </si>
  <si>
    <t>プラスチック製品製造業
（別掲を除く）</t>
    <phoneticPr fontId="2"/>
  </si>
  <si>
    <t>　　　４人～　　９人</t>
  </si>
  <si>
    <t>　　１０人～　１９人</t>
  </si>
  <si>
    <t>　　２０人～　２９人</t>
  </si>
  <si>
    <t>　　３０人～　４９人</t>
  </si>
  <si>
    <t>　　５０人～　９９人</t>
  </si>
  <si>
    <t>　１００人～１９９人</t>
  </si>
  <si>
    <t>　２００人～２９９人</t>
  </si>
  <si>
    <t>総　　数</t>
  </si>
  <si>
    <t xml:space="preserve">  300～     999万円</t>
    <rPh sb="14" eb="16">
      <t>マンエン</t>
    </rPh>
    <phoneticPr fontId="2"/>
  </si>
  <si>
    <t>1,000～   2,999万円</t>
    <rPh sb="14" eb="16">
      <t>マンエン</t>
    </rPh>
    <phoneticPr fontId="2"/>
  </si>
  <si>
    <t>3,000～   4,999万円</t>
    <rPh sb="14" eb="16">
      <t>マンエン</t>
    </rPh>
    <phoneticPr fontId="2"/>
  </si>
  <si>
    <t>5,000～   9,999万円</t>
    <rPh sb="14" eb="16">
      <t>マンエン</t>
    </rPh>
    <phoneticPr fontId="2"/>
  </si>
  <si>
    <t>1億円～ 2億9999万円</t>
    <rPh sb="1" eb="3">
      <t>オクエン</t>
    </rPh>
    <rPh sb="6" eb="7">
      <t>オク</t>
    </rPh>
    <rPh sb="11" eb="13">
      <t>マンエン</t>
    </rPh>
    <phoneticPr fontId="2"/>
  </si>
  <si>
    <t>3億円～ 9億9999万円</t>
    <rPh sb="1" eb="3">
      <t>オクエン</t>
    </rPh>
    <rPh sb="6" eb="7">
      <t>オク</t>
    </rPh>
    <rPh sb="11" eb="13">
      <t>マンエン</t>
    </rPh>
    <phoneticPr fontId="2"/>
  </si>
  <si>
    <t>資本金  300万円未満</t>
    <rPh sb="0" eb="3">
      <t>シホンキン</t>
    </rPh>
    <rPh sb="10" eb="12">
      <t>ミマン</t>
    </rPh>
    <phoneticPr fontId="2"/>
  </si>
  <si>
    <t>認定こども園</t>
    <rPh sb="0" eb="2">
      <t>ニンテイ</t>
    </rPh>
    <rPh sb="5" eb="6">
      <t>エン</t>
    </rPh>
    <phoneticPr fontId="2"/>
  </si>
  <si>
    <t>４．認定こども園の学級数、児童数、教職員数</t>
    <rPh sb="2" eb="4">
      <t>ニンテイ</t>
    </rPh>
    <rPh sb="7" eb="8">
      <t>エン</t>
    </rPh>
    <rPh sb="9" eb="11">
      <t>ガッキュウ</t>
    </rPh>
    <rPh sb="11" eb="12">
      <t>スウ</t>
    </rPh>
    <rPh sb="13" eb="15">
      <t>ジドウ</t>
    </rPh>
    <rPh sb="15" eb="16">
      <t>スウ</t>
    </rPh>
    <rPh sb="17" eb="19">
      <t>キョウショク</t>
    </rPh>
    <rPh sb="19" eb="21">
      <t>インスウ</t>
    </rPh>
    <phoneticPr fontId="2"/>
  </si>
  <si>
    <t>０歳児</t>
    <rPh sb="1" eb="3">
      <t>サイジ</t>
    </rPh>
    <phoneticPr fontId="2"/>
  </si>
  <si>
    <t>１歳児</t>
    <rPh sb="1" eb="3">
      <t>サイジ</t>
    </rPh>
    <phoneticPr fontId="2"/>
  </si>
  <si>
    <t>２歳児</t>
    <rPh sb="1" eb="3">
      <t>サイジ</t>
    </rPh>
    <phoneticPr fontId="2"/>
  </si>
  <si>
    <t>５．小学校の学級数、児童数、教職員数</t>
    <rPh sb="2" eb="5">
      <t>ショウガッコウ</t>
    </rPh>
    <rPh sb="6" eb="8">
      <t>ガッキュウ</t>
    </rPh>
    <rPh sb="8" eb="9">
      <t>スウ</t>
    </rPh>
    <rPh sb="10" eb="12">
      <t>ジドウ</t>
    </rPh>
    <rPh sb="12" eb="13">
      <t>スウ</t>
    </rPh>
    <rPh sb="14" eb="16">
      <t>キョウショク</t>
    </rPh>
    <rPh sb="16" eb="18">
      <t>インスウ</t>
    </rPh>
    <phoneticPr fontId="2"/>
  </si>
  <si>
    <t>６．中学校の学級数、生徒数、教職員数</t>
    <rPh sb="2" eb="5">
      <t>チュウガッコウ</t>
    </rPh>
    <rPh sb="6" eb="8">
      <t>ガッキュウ</t>
    </rPh>
    <rPh sb="8" eb="9">
      <t>スウ</t>
    </rPh>
    <rPh sb="10" eb="13">
      <t>セイトスウ</t>
    </rPh>
    <rPh sb="14" eb="16">
      <t>キョウショク</t>
    </rPh>
    <rPh sb="16" eb="18">
      <t>インスウ</t>
    </rPh>
    <phoneticPr fontId="2"/>
  </si>
  <si>
    <t>７．中学校の進路別卒業者数</t>
    <rPh sb="2" eb="5">
      <t>チュウガッコウ</t>
    </rPh>
    <rPh sb="6" eb="8">
      <t>シンロ</t>
    </rPh>
    <rPh sb="8" eb="9">
      <t>ベツ</t>
    </rPh>
    <rPh sb="9" eb="12">
      <t>ソツギョウシャ</t>
    </rPh>
    <rPh sb="12" eb="13">
      <t>スウ</t>
    </rPh>
    <phoneticPr fontId="2"/>
  </si>
  <si>
    <t>８．児童・生徒の年齢別、男女別、体格の平均値</t>
    <rPh sb="2" eb="4">
      <t>ジドウ</t>
    </rPh>
    <rPh sb="5" eb="7">
      <t>セイト</t>
    </rPh>
    <rPh sb="8" eb="10">
      <t>ネンレイ</t>
    </rPh>
    <rPh sb="10" eb="11">
      <t>ベツ</t>
    </rPh>
    <rPh sb="12" eb="14">
      <t>ダンジョ</t>
    </rPh>
    <rPh sb="14" eb="15">
      <t>ベツ</t>
    </rPh>
    <rPh sb="16" eb="18">
      <t>タイカク</t>
    </rPh>
    <rPh sb="19" eb="22">
      <t>ヘイキンチ</t>
    </rPh>
    <phoneticPr fontId="2"/>
  </si>
  <si>
    <t>各年１０月１日現在</t>
    <rPh sb="0" eb="2">
      <t>カクネン</t>
    </rPh>
    <rPh sb="4" eb="5">
      <t>ツキ</t>
    </rPh>
    <rPh sb="6" eb="7">
      <t>ニチ</t>
    </rPh>
    <rPh sb="7" eb="9">
      <t>ゲンザイ</t>
    </rPh>
    <phoneticPr fontId="2"/>
  </si>
  <si>
    <t>各年１２月末現在</t>
    <rPh sb="0" eb="2">
      <t>カクネン</t>
    </rPh>
    <rPh sb="4" eb="5">
      <t>ツキ</t>
    </rPh>
    <rPh sb="5" eb="6">
      <t>マツ</t>
    </rPh>
    <rPh sb="6" eb="8">
      <t>ゲンザイ</t>
    </rPh>
    <phoneticPr fontId="2"/>
  </si>
  <si>
    <t>かみじょう</t>
    <phoneticPr fontId="2"/>
  </si>
  <si>
    <t>くすのき</t>
    <phoneticPr fontId="2"/>
  </si>
  <si>
    <t>アイビー</t>
    <phoneticPr fontId="2"/>
  </si>
  <si>
    <t>こども園</t>
    <rPh sb="3" eb="4">
      <t>エン</t>
    </rPh>
    <phoneticPr fontId="2"/>
  </si>
  <si>
    <t>認定</t>
  </si>
  <si>
    <t>認定</t>
    <phoneticPr fontId="2"/>
  </si>
  <si>
    <t>みらいず</t>
    <phoneticPr fontId="2"/>
  </si>
  <si>
    <t>アンビー</t>
    <phoneticPr fontId="2"/>
  </si>
  <si>
    <t>すこやか</t>
    <phoneticPr fontId="2"/>
  </si>
  <si>
    <t>南海かもめ</t>
    <rPh sb="0" eb="2">
      <t>ナンカイ</t>
    </rPh>
    <phoneticPr fontId="2"/>
  </si>
  <si>
    <t>23.11.27</t>
  </si>
  <si>
    <t>27.11.22</t>
    <phoneticPr fontId="2"/>
  </si>
  <si>
    <t>下之町・西港町・清水町・河原町・汐見町・青葉町・夕凪町</t>
    <rPh sb="0" eb="3">
      <t>シタノチョウ</t>
    </rPh>
    <rPh sb="4" eb="7">
      <t>ニシミナトチョウ</t>
    </rPh>
    <rPh sb="8" eb="11">
      <t>シミズチョウ</t>
    </rPh>
    <rPh sb="12" eb="15">
      <t>カワハラチョウ</t>
    </rPh>
    <rPh sb="16" eb="19">
      <t>シオミチョウ</t>
    </rPh>
    <rPh sb="20" eb="22">
      <t>アオバ</t>
    </rPh>
    <rPh sb="22" eb="23">
      <t>チョウ</t>
    </rPh>
    <rPh sb="24" eb="26">
      <t>ユウナギ</t>
    </rPh>
    <rPh sb="26" eb="27">
      <t>チョウ</t>
    </rPh>
    <phoneticPr fontId="2"/>
  </si>
  <si>
    <t>松之浜町一丁目～二丁目・臨海町一丁目～三丁目</t>
    <rPh sb="0" eb="1">
      <t>マツ</t>
    </rPh>
    <rPh sb="1" eb="2">
      <t>ノ</t>
    </rPh>
    <rPh sb="2" eb="3">
      <t>ハマ</t>
    </rPh>
    <rPh sb="3" eb="4">
      <t>マチ</t>
    </rPh>
    <rPh sb="4" eb="7">
      <t>1チョウメ</t>
    </rPh>
    <rPh sb="8" eb="11">
      <t>2チョウメ</t>
    </rPh>
    <rPh sb="12" eb="15">
      <t>リンカイチョウ</t>
    </rPh>
    <rPh sb="15" eb="18">
      <t>1チョウメ</t>
    </rPh>
    <rPh sb="19" eb="20">
      <t>サン</t>
    </rPh>
    <phoneticPr fontId="2"/>
  </si>
  <si>
    <t>　　Ⅰ期625　 Ⅱ期585</t>
    <rPh sb="3" eb="4">
      <t>キ</t>
    </rPh>
    <rPh sb="10" eb="11">
      <t>キ</t>
    </rPh>
    <phoneticPr fontId="2"/>
  </si>
  <si>
    <t>　１０a当たり収量 ：kg</t>
    <rPh sb="4" eb="5">
      <t>ア</t>
    </rPh>
    <rPh sb="7" eb="9">
      <t>シュウリョウ</t>
    </rPh>
    <phoneticPr fontId="2"/>
  </si>
  <si>
    <t xml:space="preserve">       ：t </t>
    <phoneticPr fontId="2"/>
  </si>
  <si>
    <r>
      <t>「-」</t>
    </r>
    <r>
      <rPr>
        <sz val="11"/>
        <rFont val="ＭＳ Ｐゴシック"/>
        <family val="3"/>
        <charset val="128"/>
      </rPr>
      <t>事実のないもの　　　「…」事実不群又は調査に欠くもの　　　「0」単位に満たないもの</t>
    </r>
    <rPh sb="3" eb="5">
      <t>ジジツ</t>
    </rPh>
    <rPh sb="16" eb="18">
      <t>ジジツ</t>
    </rPh>
    <rPh sb="18" eb="19">
      <t>フ</t>
    </rPh>
    <rPh sb="19" eb="20">
      <t>グン</t>
    </rPh>
    <rPh sb="20" eb="21">
      <t>マタ</t>
    </rPh>
    <rPh sb="22" eb="24">
      <t>チョウサ</t>
    </rPh>
    <rPh sb="25" eb="26">
      <t>カ</t>
    </rPh>
    <rPh sb="35" eb="37">
      <t>タンイ</t>
    </rPh>
    <rPh sb="38" eb="39">
      <t>ミ</t>
    </rPh>
    <phoneticPr fontId="2"/>
  </si>
  <si>
    <t>単位未満の数値を四捨五入しているため、計と内訳が一致しない場合がある</t>
    <rPh sb="0" eb="2">
      <t>タンイ</t>
    </rPh>
    <rPh sb="2" eb="4">
      <t>ミマン</t>
    </rPh>
    <rPh sb="5" eb="7">
      <t>スウチ</t>
    </rPh>
    <rPh sb="8" eb="12">
      <t>シシャゴニュウ</t>
    </rPh>
    <rPh sb="19" eb="20">
      <t>ケイ</t>
    </rPh>
    <rPh sb="21" eb="23">
      <t>ウチワケ</t>
    </rPh>
    <rPh sb="24" eb="26">
      <t>イッチ</t>
    </rPh>
    <rPh sb="29" eb="31">
      <t>バアイ</t>
    </rPh>
    <phoneticPr fontId="2"/>
  </si>
  <si>
    <t>資料：近畿農政局大阪支局</t>
    <rPh sb="0" eb="2">
      <t>シリョウ</t>
    </rPh>
    <rPh sb="3" eb="5">
      <t>キンキ</t>
    </rPh>
    <rPh sb="5" eb="8">
      <t>ノウセイキョク</t>
    </rPh>
    <rPh sb="8" eb="10">
      <t>オオサカ</t>
    </rPh>
    <rPh sb="10" eb="12">
      <t>シキョク</t>
    </rPh>
    <phoneticPr fontId="2"/>
  </si>
  <si>
    <t>「χ」個人又は法人その他の団体に関する秘密を保護するため、統計数値を公表しないもの</t>
    <rPh sb="3" eb="5">
      <t>コジン</t>
    </rPh>
    <rPh sb="5" eb="6">
      <t>マタ</t>
    </rPh>
    <rPh sb="7" eb="9">
      <t>ホウジン</t>
    </rPh>
    <rPh sb="11" eb="12">
      <t>タ</t>
    </rPh>
    <rPh sb="13" eb="15">
      <t>ダンタイ</t>
    </rPh>
    <rPh sb="16" eb="17">
      <t>カン</t>
    </rPh>
    <rPh sb="19" eb="21">
      <t>ヒミツ</t>
    </rPh>
    <rPh sb="22" eb="24">
      <t>ホゴ</t>
    </rPh>
    <rPh sb="29" eb="31">
      <t>トウケイ</t>
    </rPh>
    <rPh sb="31" eb="33">
      <t>スウチ</t>
    </rPh>
    <rPh sb="34" eb="36">
      <t>コウヒョウ</t>
    </rPh>
    <phoneticPr fontId="2"/>
  </si>
  <si>
    <t>かみじょう</t>
    <phoneticPr fontId="2"/>
  </si>
  <si>
    <t>くすのき</t>
    <phoneticPr fontId="2"/>
  </si>
  <si>
    <t>後期高齢者医療</t>
    <rPh sb="0" eb="2">
      <t>コウキ</t>
    </rPh>
    <rPh sb="2" eb="5">
      <t>コウレイシャ</t>
    </rPh>
    <rPh sb="5" eb="7">
      <t>イリョウ</t>
    </rPh>
    <phoneticPr fontId="2"/>
  </si>
  <si>
    <t>病院事業会計</t>
    <rPh sb="0" eb="2">
      <t>ビョウイン</t>
    </rPh>
    <rPh sb="2" eb="4">
      <t>ジギョウ</t>
    </rPh>
    <rPh sb="4" eb="6">
      <t>カイケイ</t>
    </rPh>
    <phoneticPr fontId="2"/>
  </si>
  <si>
    <t>（注）・水道・病院事業会計は、収益的収入額及び資本的収入額の合計である。</t>
    <rPh sb="1" eb="2">
      <t>チュウ</t>
    </rPh>
    <rPh sb="4" eb="6">
      <t>スイドウ</t>
    </rPh>
    <rPh sb="7" eb="9">
      <t>ビョウイン</t>
    </rPh>
    <rPh sb="9" eb="11">
      <t>ジギョウ</t>
    </rPh>
    <rPh sb="11" eb="13">
      <t>カイケイ</t>
    </rPh>
    <rPh sb="15" eb="18">
      <t>シュウエキテキ</t>
    </rPh>
    <rPh sb="18" eb="20">
      <t>シュウニュウ</t>
    </rPh>
    <rPh sb="20" eb="21">
      <t>ガク</t>
    </rPh>
    <rPh sb="21" eb="22">
      <t>オヨ</t>
    </rPh>
    <rPh sb="23" eb="26">
      <t>シホンテキ</t>
    </rPh>
    <rPh sb="26" eb="28">
      <t>シュウニュウ</t>
    </rPh>
    <rPh sb="28" eb="29">
      <t>ガク</t>
    </rPh>
    <rPh sb="30" eb="32">
      <t>ゴウケイ</t>
    </rPh>
    <phoneticPr fontId="2"/>
  </si>
  <si>
    <t>後期高齢者医療</t>
    <rPh sb="0" eb="2">
      <t>コウキ</t>
    </rPh>
    <rPh sb="2" eb="4">
      <t>コウレイ</t>
    </rPh>
    <rPh sb="4" eb="5">
      <t>シャ</t>
    </rPh>
    <rPh sb="5" eb="7">
      <t>イリョウ</t>
    </rPh>
    <phoneticPr fontId="2"/>
  </si>
  <si>
    <t>（注）・水道・病院事業会計は、収益的支出額及び資本的支出額の合計である。</t>
    <rPh sb="1" eb="2">
      <t>チュウ</t>
    </rPh>
    <rPh sb="4" eb="6">
      <t>スイドウ</t>
    </rPh>
    <rPh sb="7" eb="9">
      <t>ビョウイン</t>
    </rPh>
    <rPh sb="9" eb="11">
      <t>ジギョウ</t>
    </rPh>
    <rPh sb="11" eb="13">
      <t>カイケイ</t>
    </rPh>
    <rPh sb="15" eb="18">
      <t>シュウエキテキ</t>
    </rPh>
    <rPh sb="18" eb="20">
      <t>シシュツ</t>
    </rPh>
    <rPh sb="20" eb="21">
      <t>ガク</t>
    </rPh>
    <rPh sb="21" eb="22">
      <t>オヨ</t>
    </rPh>
    <rPh sb="23" eb="26">
      <t>シホンテキ</t>
    </rPh>
    <rPh sb="26" eb="28">
      <t>シシュツ</t>
    </rPh>
    <rPh sb="28" eb="29">
      <t>ガク</t>
    </rPh>
    <rPh sb="30" eb="32">
      <t>ゴウケイ</t>
    </rPh>
    <phoneticPr fontId="2"/>
  </si>
  <si>
    <t>給水戸数</t>
    <phoneticPr fontId="2"/>
  </si>
  <si>
    <t>認定こども園は平成27年度から集計</t>
    <rPh sb="7" eb="9">
      <t>ヘイセイ</t>
    </rPh>
    <rPh sb="11" eb="13">
      <t>ネンド</t>
    </rPh>
    <rPh sb="15" eb="17">
      <t>シュウケイ</t>
    </rPh>
    <phoneticPr fontId="2"/>
  </si>
  <si>
    <t>２８年</t>
    <rPh sb="2" eb="3">
      <t>ネン</t>
    </rPh>
    <phoneticPr fontId="2"/>
  </si>
  <si>
    <t>28.</t>
    <phoneticPr fontId="2"/>
  </si>
  <si>
    <t>90～94</t>
    <phoneticPr fontId="2"/>
  </si>
  <si>
    <t>95～99</t>
    <phoneticPr fontId="2"/>
  </si>
  <si>
    <t>２８年度</t>
    <rPh sb="2" eb="4">
      <t>ネンド</t>
    </rPh>
    <phoneticPr fontId="2"/>
  </si>
  <si>
    <t>２８年度</t>
    <rPh sb="2" eb="3">
      <t>ネン</t>
    </rPh>
    <rPh sb="3" eb="4">
      <t>ド</t>
    </rPh>
    <phoneticPr fontId="2"/>
  </si>
  <si>
    <t>２８年中</t>
    <rPh sb="2" eb="3">
      <t>ネン</t>
    </rPh>
    <phoneticPr fontId="2"/>
  </si>
  <si>
    <t>28.12.18</t>
    <phoneticPr fontId="2"/>
  </si>
  <si>
    <t>25. 7.21</t>
  </si>
  <si>
    <t>28. 7.10</t>
    <phoneticPr fontId="2"/>
  </si>
  <si>
    <t>進学者及び専修学校等入学者のうち就職している者</t>
    <rPh sb="0" eb="3">
      <t>シンガクシャ</t>
    </rPh>
    <rPh sb="3" eb="4">
      <t>オヨ</t>
    </rPh>
    <rPh sb="5" eb="7">
      <t>センシュウ</t>
    </rPh>
    <phoneticPr fontId="2"/>
  </si>
  <si>
    <t>0～14歳</t>
    <rPh sb="4" eb="5">
      <t>サイ</t>
    </rPh>
    <phoneticPr fontId="2"/>
  </si>
  <si>
    <t>15～29歳</t>
    <rPh sb="5" eb="6">
      <t>サイ</t>
    </rPh>
    <phoneticPr fontId="2"/>
  </si>
  <si>
    <t>15～
　29歳</t>
    <rPh sb="7" eb="8">
      <t>サイ</t>
    </rPh>
    <phoneticPr fontId="2"/>
  </si>
  <si>
    <r>
      <rPr>
        <sz val="9"/>
        <rFont val="ＭＳ 明朝"/>
        <family val="1"/>
        <charset val="128"/>
      </rPr>
      <t>(16～29歳)</t>
    </r>
    <r>
      <rPr>
        <sz val="11"/>
        <rFont val="ＭＳ 明朝"/>
        <family val="1"/>
        <charset val="128"/>
      </rPr>
      <t xml:space="preserve">
9</t>
    </r>
    <phoneticPr fontId="2"/>
  </si>
  <si>
    <r>
      <rPr>
        <sz val="9"/>
        <rFont val="ＭＳ 明朝"/>
        <family val="1"/>
        <charset val="128"/>
      </rPr>
      <t>(15～29歳)</t>
    </r>
    <r>
      <rPr>
        <sz val="11"/>
        <rFont val="ＭＳ 明朝"/>
        <family val="1"/>
        <charset val="128"/>
      </rPr>
      <t xml:space="preserve">
8</t>
    </r>
    <phoneticPr fontId="2"/>
  </si>
  <si>
    <r>
      <rPr>
        <sz val="9"/>
        <rFont val="ＭＳ 明朝"/>
        <family val="1"/>
        <charset val="128"/>
      </rPr>
      <t>(0～15歳)</t>
    </r>
    <r>
      <rPr>
        <sz val="11"/>
        <rFont val="ＭＳ 明朝"/>
        <family val="1"/>
        <charset val="128"/>
      </rPr>
      <t xml:space="preserve">
 175</t>
    </r>
    <phoneticPr fontId="2"/>
  </si>
  <si>
    <r>
      <rPr>
        <sz val="9"/>
        <rFont val="ＭＳ 明朝"/>
        <family val="1"/>
        <charset val="128"/>
      </rPr>
      <t>(16～29歳)</t>
    </r>
    <r>
      <rPr>
        <sz val="11"/>
        <rFont val="ＭＳ 明朝"/>
        <family val="1"/>
        <charset val="128"/>
      </rPr>
      <t xml:space="preserve">
 191</t>
    </r>
    <phoneticPr fontId="2"/>
  </si>
  <si>
    <t>９．小学校別児童数</t>
    <rPh sb="2" eb="5">
      <t>ショウガッコウ</t>
    </rPh>
    <rPh sb="5" eb="6">
      <t>ベツ</t>
    </rPh>
    <rPh sb="6" eb="8">
      <t>ジドウ</t>
    </rPh>
    <rPh sb="8" eb="9">
      <t>スウ</t>
    </rPh>
    <phoneticPr fontId="2"/>
  </si>
  <si>
    <t>１０．小学校における転入・転出状況</t>
    <rPh sb="3" eb="6">
      <t>ショウガッコウ</t>
    </rPh>
    <rPh sb="10" eb="12">
      <t>テンニュウ</t>
    </rPh>
    <rPh sb="13" eb="15">
      <t>テンシュツ</t>
    </rPh>
    <rPh sb="15" eb="17">
      <t>ジョウキョウ</t>
    </rPh>
    <phoneticPr fontId="2"/>
  </si>
  <si>
    <t>１１．中学校別生徒数</t>
    <rPh sb="3" eb="6">
      <t>チュウガッコウ</t>
    </rPh>
    <rPh sb="6" eb="7">
      <t>ベツ</t>
    </rPh>
    <rPh sb="7" eb="10">
      <t>セイトスウ</t>
    </rPh>
    <phoneticPr fontId="2"/>
  </si>
  <si>
    <t>１２．中学校における転入・転出状況</t>
    <rPh sb="3" eb="6">
      <t>チュウガッコウ</t>
    </rPh>
    <rPh sb="10" eb="12">
      <t>テンニュウ</t>
    </rPh>
    <rPh sb="13" eb="15">
      <t>テンシュツ</t>
    </rPh>
    <rPh sb="15" eb="17">
      <t>ジョウキョウ</t>
    </rPh>
    <phoneticPr fontId="2"/>
  </si>
  <si>
    <t>１３．幼稚園・認定こども園別園児数</t>
    <rPh sb="3" eb="6">
      <t>ヨウチエン</t>
    </rPh>
    <rPh sb="7" eb="9">
      <t>ニンテイ</t>
    </rPh>
    <rPh sb="12" eb="13">
      <t>エン</t>
    </rPh>
    <rPh sb="13" eb="14">
      <t>ベツ</t>
    </rPh>
    <rPh sb="14" eb="16">
      <t>エンジ</t>
    </rPh>
    <rPh sb="16" eb="17">
      <t>カズ</t>
    </rPh>
    <phoneticPr fontId="2"/>
  </si>
  <si>
    <t>資料：経済センサス</t>
    <phoneticPr fontId="2"/>
  </si>
  <si>
    <t>昭和５４年</t>
    <rPh sb="4" eb="5">
      <t>ネン</t>
    </rPh>
    <phoneticPr fontId="2"/>
  </si>
  <si>
    <t>平　成　２６　年</t>
    <rPh sb="0" eb="1">
      <t>ヒラ</t>
    </rPh>
    <rPh sb="2" eb="3">
      <t>シゲル</t>
    </rPh>
    <rPh sb="7" eb="8">
      <t>ネン</t>
    </rPh>
    <phoneticPr fontId="2"/>
  </si>
  <si>
    <t>x</t>
  </si>
  <si>
    <t>x</t>
    <phoneticPr fontId="2"/>
  </si>
  <si>
    <t>　農畜産物・水産物卸売業</t>
    <rPh sb="1" eb="3">
      <t>ノウチク</t>
    </rPh>
    <rPh sb="3" eb="5">
      <t>サンブツ</t>
    </rPh>
    <rPh sb="6" eb="9">
      <t>スイサンブツ</t>
    </rPh>
    <rPh sb="9" eb="12">
      <t>オロシウリギョウ</t>
    </rPh>
    <phoneticPr fontId="2"/>
  </si>
  <si>
    <t>　食料・飲料卸売業</t>
    <rPh sb="1" eb="3">
      <t>ショクリョウ</t>
    </rPh>
    <rPh sb="4" eb="6">
      <t>インリョウ</t>
    </rPh>
    <rPh sb="6" eb="9">
      <t>オロシウリギョウ</t>
    </rPh>
    <phoneticPr fontId="2"/>
  </si>
  <si>
    <t>　建築材料卸売業</t>
    <rPh sb="1" eb="3">
      <t>ケンチク</t>
    </rPh>
    <rPh sb="3" eb="5">
      <t>ザイリョウ</t>
    </rPh>
    <rPh sb="5" eb="8">
      <t>オロシウリギョウ</t>
    </rPh>
    <phoneticPr fontId="2"/>
  </si>
  <si>
    <t>　化学製品卸売業</t>
    <rPh sb="1" eb="3">
      <t>カガク</t>
    </rPh>
    <rPh sb="3" eb="5">
      <t>セイヒン</t>
    </rPh>
    <rPh sb="5" eb="8">
      <t>オロシウリギョウ</t>
    </rPh>
    <phoneticPr fontId="2"/>
  </si>
  <si>
    <t>　再生資源卸売業</t>
    <rPh sb="1" eb="3">
      <t>サイセイ</t>
    </rPh>
    <rPh sb="3" eb="5">
      <t>シゲン</t>
    </rPh>
    <rPh sb="5" eb="8">
      <t>オロシウリギョウ</t>
    </rPh>
    <phoneticPr fontId="2"/>
  </si>
  <si>
    <t>　産業機械器具卸売業</t>
    <rPh sb="1" eb="3">
      <t>サンギョウ</t>
    </rPh>
    <rPh sb="3" eb="5">
      <t>キカイ</t>
    </rPh>
    <rPh sb="5" eb="7">
      <t>キグ</t>
    </rPh>
    <rPh sb="7" eb="10">
      <t>オロシウリギョウ</t>
    </rPh>
    <phoneticPr fontId="2"/>
  </si>
  <si>
    <t>　自動車卸売業</t>
    <rPh sb="1" eb="4">
      <t>ジドウシャ</t>
    </rPh>
    <rPh sb="4" eb="7">
      <t>オロシウリギョウ</t>
    </rPh>
    <phoneticPr fontId="2"/>
  </si>
  <si>
    <t>　電気機械器具卸売業</t>
    <rPh sb="1" eb="3">
      <t>デンキ</t>
    </rPh>
    <rPh sb="3" eb="5">
      <t>キカイ</t>
    </rPh>
    <rPh sb="5" eb="7">
      <t>キグ</t>
    </rPh>
    <rPh sb="7" eb="10">
      <t>オロシウリギョウ</t>
    </rPh>
    <phoneticPr fontId="2"/>
  </si>
  <si>
    <t>　その他の機械器具卸売業</t>
    <rPh sb="3" eb="4">
      <t>タ</t>
    </rPh>
    <rPh sb="5" eb="7">
      <t>キカイ</t>
    </rPh>
    <rPh sb="7" eb="9">
      <t>キグ</t>
    </rPh>
    <rPh sb="9" eb="12">
      <t>オロシウリギョウ</t>
    </rPh>
    <phoneticPr fontId="2"/>
  </si>
  <si>
    <t>　家具・たて具・じゅう器等卸売業</t>
    <rPh sb="1" eb="3">
      <t>カグ</t>
    </rPh>
    <rPh sb="6" eb="7">
      <t>グ</t>
    </rPh>
    <rPh sb="11" eb="12">
      <t>キ</t>
    </rPh>
    <rPh sb="12" eb="13">
      <t>トウ</t>
    </rPh>
    <rPh sb="13" eb="16">
      <t>オロシウリギョウ</t>
    </rPh>
    <phoneticPr fontId="2"/>
  </si>
  <si>
    <t>　医薬品・化粧品等卸売業</t>
    <rPh sb="1" eb="4">
      <t>イヤクヒン</t>
    </rPh>
    <rPh sb="5" eb="8">
      <t>ケショウヒン</t>
    </rPh>
    <rPh sb="8" eb="9">
      <t>トウ</t>
    </rPh>
    <rPh sb="9" eb="12">
      <t>オロシウリギョウ</t>
    </rPh>
    <phoneticPr fontId="2"/>
  </si>
  <si>
    <t>　紙・紙製品卸売業</t>
    <rPh sb="1" eb="2">
      <t>カミ</t>
    </rPh>
    <rPh sb="3" eb="4">
      <t>カミ</t>
    </rPh>
    <rPh sb="4" eb="6">
      <t>セイヒン</t>
    </rPh>
    <rPh sb="6" eb="9">
      <t>オロシウリギョウ</t>
    </rPh>
    <phoneticPr fontId="2"/>
  </si>
  <si>
    <t>　他に分類されない卸売業</t>
    <rPh sb="1" eb="2">
      <t>タ</t>
    </rPh>
    <rPh sb="3" eb="5">
      <t>ブンルイ</t>
    </rPh>
    <rPh sb="9" eb="12">
      <t>オロシウリギョウ</t>
    </rPh>
    <phoneticPr fontId="2"/>
  </si>
  <si>
    <t>　百貨店、総合スーパー</t>
    <rPh sb="1" eb="4">
      <t>ヒャッカテン</t>
    </rPh>
    <rPh sb="5" eb="7">
      <t>ソウゴウ</t>
    </rPh>
    <phoneticPr fontId="2"/>
  </si>
  <si>
    <t>　その他の各種商品小売業</t>
    <rPh sb="3" eb="4">
      <t>タ</t>
    </rPh>
    <rPh sb="5" eb="7">
      <t>カクシュ</t>
    </rPh>
    <rPh sb="7" eb="9">
      <t>ショウヒン</t>
    </rPh>
    <rPh sb="9" eb="12">
      <t>コウリギョウ</t>
    </rPh>
    <phoneticPr fontId="2"/>
  </si>
  <si>
    <t>　呉服・服地・寝具小売業</t>
    <rPh sb="1" eb="3">
      <t>ゴフク</t>
    </rPh>
    <rPh sb="4" eb="6">
      <t>フクジ</t>
    </rPh>
    <rPh sb="7" eb="9">
      <t>シング</t>
    </rPh>
    <rPh sb="9" eb="12">
      <t>コウリギョウ</t>
    </rPh>
    <phoneticPr fontId="2"/>
  </si>
  <si>
    <t>　男子服小売業</t>
    <rPh sb="1" eb="3">
      <t>ダンシ</t>
    </rPh>
    <rPh sb="3" eb="4">
      <t>フク</t>
    </rPh>
    <rPh sb="4" eb="7">
      <t>コウリギョウ</t>
    </rPh>
    <phoneticPr fontId="2"/>
  </si>
  <si>
    <t>　婦人・子供服小売業</t>
    <rPh sb="1" eb="3">
      <t>フジン</t>
    </rPh>
    <rPh sb="4" eb="7">
      <t>コドモフク</t>
    </rPh>
    <rPh sb="7" eb="10">
      <t>コウリギョウ</t>
    </rPh>
    <phoneticPr fontId="2"/>
  </si>
  <si>
    <t>　靴・履物小売業</t>
    <rPh sb="1" eb="2">
      <t>クツ</t>
    </rPh>
    <rPh sb="3" eb="5">
      <t>ハキモノ</t>
    </rPh>
    <rPh sb="5" eb="8">
      <t>コウリギョウ</t>
    </rPh>
    <phoneticPr fontId="2"/>
  </si>
  <si>
    <t>　各種食料品小売業</t>
    <rPh sb="1" eb="3">
      <t>カクシュ</t>
    </rPh>
    <rPh sb="3" eb="6">
      <t>ショクリョウヒン</t>
    </rPh>
    <rPh sb="6" eb="9">
      <t>コウリギョウ</t>
    </rPh>
    <phoneticPr fontId="2"/>
  </si>
  <si>
    <t>　野菜・果実小売業</t>
    <rPh sb="1" eb="3">
      <t>ヤサイ</t>
    </rPh>
    <rPh sb="4" eb="6">
      <t>カジツ</t>
    </rPh>
    <rPh sb="6" eb="9">
      <t>コウリギョウ</t>
    </rPh>
    <phoneticPr fontId="2"/>
  </si>
  <si>
    <t>　食肉小売業</t>
    <rPh sb="1" eb="3">
      <t>ショクニク</t>
    </rPh>
    <rPh sb="3" eb="6">
      <t>コウリギョウ</t>
    </rPh>
    <phoneticPr fontId="2"/>
  </si>
  <si>
    <t>　鮮魚小売業</t>
    <rPh sb="1" eb="3">
      <t>センギョ</t>
    </rPh>
    <rPh sb="3" eb="6">
      <t>コウリギョウ</t>
    </rPh>
    <phoneticPr fontId="2"/>
  </si>
  <si>
    <t>　酒小売業</t>
    <rPh sb="1" eb="2">
      <t>サケ</t>
    </rPh>
    <rPh sb="2" eb="5">
      <t>コウリギョウ</t>
    </rPh>
    <phoneticPr fontId="2"/>
  </si>
  <si>
    <t>　菓子・パン小売業</t>
    <rPh sb="1" eb="3">
      <t>カシ</t>
    </rPh>
    <rPh sb="6" eb="9">
      <t>コウリギョウ</t>
    </rPh>
    <phoneticPr fontId="2"/>
  </si>
  <si>
    <t>　その他の飲食料品小売業</t>
    <rPh sb="3" eb="4">
      <t>タ</t>
    </rPh>
    <rPh sb="5" eb="7">
      <t>インショク</t>
    </rPh>
    <rPh sb="7" eb="8">
      <t>リョウ</t>
    </rPh>
    <rPh sb="8" eb="9">
      <t>ヒン</t>
    </rPh>
    <rPh sb="9" eb="12">
      <t>コウリギョウ</t>
    </rPh>
    <phoneticPr fontId="2"/>
  </si>
  <si>
    <t>　自動車小売業</t>
    <rPh sb="1" eb="4">
      <t>ジドウシャ</t>
    </rPh>
    <rPh sb="4" eb="7">
      <t>コウリギョウ</t>
    </rPh>
    <phoneticPr fontId="2"/>
  </si>
  <si>
    <t>　自転車小売業</t>
    <rPh sb="1" eb="4">
      <t>ジテンシャ</t>
    </rPh>
    <rPh sb="4" eb="7">
      <t>コウリギョウ</t>
    </rPh>
    <phoneticPr fontId="2"/>
  </si>
  <si>
    <t>　 機械器具小売業（自動車，自転車を除く）</t>
    <rPh sb="2" eb="4">
      <t>キカイ</t>
    </rPh>
    <rPh sb="4" eb="6">
      <t>キグ</t>
    </rPh>
    <rPh sb="6" eb="9">
      <t>コウリギョウ</t>
    </rPh>
    <rPh sb="10" eb="13">
      <t>ジドウシャ</t>
    </rPh>
    <rPh sb="14" eb="17">
      <t>ジテンシャ</t>
    </rPh>
    <rPh sb="18" eb="19">
      <t>ノゾ</t>
    </rPh>
    <phoneticPr fontId="2"/>
  </si>
  <si>
    <t>　家具・建具・畳小売業</t>
    <rPh sb="1" eb="3">
      <t>カグ</t>
    </rPh>
    <rPh sb="4" eb="6">
      <t>タテグ</t>
    </rPh>
    <rPh sb="7" eb="8">
      <t>タタミ</t>
    </rPh>
    <rPh sb="8" eb="11">
      <t>コウリギョウ</t>
    </rPh>
    <phoneticPr fontId="2"/>
  </si>
  <si>
    <t>　じゅう器小売業</t>
    <phoneticPr fontId="2"/>
  </si>
  <si>
    <t>　医薬品・化粧品小売業</t>
    <rPh sb="1" eb="4">
      <t>イヤクヒン</t>
    </rPh>
    <rPh sb="5" eb="8">
      <t>ケショウヒン</t>
    </rPh>
    <rPh sb="8" eb="11">
      <t>コウリギョウ</t>
    </rPh>
    <phoneticPr fontId="2"/>
  </si>
  <si>
    <t>　農耕用品小売業</t>
    <rPh sb="1" eb="3">
      <t>ノウコウ</t>
    </rPh>
    <rPh sb="3" eb="5">
      <t>ヨウヒン</t>
    </rPh>
    <rPh sb="5" eb="8">
      <t>コウリギョウ</t>
    </rPh>
    <phoneticPr fontId="2"/>
  </si>
  <si>
    <t>　燃料小売業</t>
    <rPh sb="1" eb="3">
      <t>ネンリョウ</t>
    </rPh>
    <rPh sb="3" eb="6">
      <t>コウリギョウ</t>
    </rPh>
    <phoneticPr fontId="2"/>
  </si>
  <si>
    <t>　書籍・文房具小売業</t>
    <rPh sb="1" eb="3">
      <t>ショセキ</t>
    </rPh>
    <rPh sb="4" eb="7">
      <t>ブンボウグ</t>
    </rPh>
    <rPh sb="7" eb="10">
      <t>コウリギョウ</t>
    </rPh>
    <phoneticPr fontId="2"/>
  </si>
  <si>
    <t>　写真機・時計・眼鏡小売業</t>
    <rPh sb="1" eb="4">
      <t>シャシンキ</t>
    </rPh>
    <rPh sb="5" eb="7">
      <t>トケイ</t>
    </rPh>
    <rPh sb="8" eb="10">
      <t>メガネ</t>
    </rPh>
    <rPh sb="10" eb="13">
      <t>コウリギョウ</t>
    </rPh>
    <phoneticPr fontId="2"/>
  </si>
  <si>
    <t>　他に分類されない小売業</t>
    <rPh sb="1" eb="2">
      <t>タ</t>
    </rPh>
    <rPh sb="3" eb="5">
      <t>ブンルイ</t>
    </rPh>
    <rPh sb="9" eb="12">
      <t>コウリギョウ</t>
    </rPh>
    <phoneticPr fontId="2"/>
  </si>
  <si>
    <t>無店舗小売業</t>
    <rPh sb="0" eb="1">
      <t>ム</t>
    </rPh>
    <rPh sb="1" eb="3">
      <t>テンポ</t>
    </rPh>
    <rPh sb="3" eb="6">
      <t>コウリギョウ</t>
    </rPh>
    <phoneticPr fontId="2"/>
  </si>
  <si>
    <t>　通信販売・訪問販売小売業</t>
    <rPh sb="1" eb="3">
      <t>ツウシン</t>
    </rPh>
    <rPh sb="3" eb="5">
      <t>ハンバイ</t>
    </rPh>
    <rPh sb="6" eb="8">
      <t>ホウモン</t>
    </rPh>
    <rPh sb="8" eb="10">
      <t>ハンバイ</t>
    </rPh>
    <rPh sb="10" eb="13">
      <t>コウリギョウ</t>
    </rPh>
    <phoneticPr fontId="2"/>
  </si>
  <si>
    <t>　自動販売機による小売業</t>
    <phoneticPr fontId="2"/>
  </si>
  <si>
    <t>　その他の無店舗小売業</t>
    <rPh sb="3" eb="4">
      <t>タ</t>
    </rPh>
    <rPh sb="5" eb="8">
      <t>ムテンポ</t>
    </rPh>
    <rPh sb="8" eb="11">
      <t>コウリギョウ</t>
    </rPh>
    <phoneticPr fontId="2"/>
  </si>
  <si>
    <t>　繊維品卸売業</t>
    <rPh sb="1" eb="4">
      <t>センイヒン</t>
    </rPh>
    <rPh sb="4" eb="7">
      <t>オロシウリギョウ</t>
    </rPh>
    <phoneticPr fontId="2"/>
  </si>
  <si>
    <t>　衣服卸売業</t>
    <rPh sb="1" eb="3">
      <t>イフク</t>
    </rPh>
    <rPh sb="3" eb="6">
      <t>オロシウリギョウ</t>
    </rPh>
    <phoneticPr fontId="2"/>
  </si>
  <si>
    <t>　身の回り品卸売業</t>
    <rPh sb="1" eb="2">
      <t>ミ</t>
    </rPh>
    <rPh sb="3" eb="4">
      <t>マワ</t>
    </rPh>
    <rPh sb="5" eb="6">
      <t>シナ</t>
    </rPh>
    <rPh sb="6" eb="9">
      <t>オロシウリギョウ</t>
    </rPh>
    <phoneticPr fontId="2"/>
  </si>
  <si>
    <t>建築材料，鉱物・金属材料等卸売業</t>
    <rPh sb="0" eb="2">
      <t>ケンチク</t>
    </rPh>
    <rPh sb="2" eb="4">
      <t>ザイリョウ</t>
    </rPh>
    <rPh sb="5" eb="7">
      <t>コウブツ</t>
    </rPh>
    <rPh sb="8" eb="10">
      <t>キンゾク</t>
    </rPh>
    <rPh sb="10" eb="13">
      <t>ザイリョウナド</t>
    </rPh>
    <rPh sb="13" eb="16">
      <t>オロシウリギョウ</t>
    </rPh>
    <phoneticPr fontId="2"/>
  </si>
  <si>
    <t>　石油・鉱物卸売業</t>
    <rPh sb="1" eb="3">
      <t>セキユ</t>
    </rPh>
    <rPh sb="4" eb="6">
      <t>コウブツ</t>
    </rPh>
    <rPh sb="6" eb="9">
      <t>オロシウリギョウ</t>
    </rPh>
    <phoneticPr fontId="2"/>
  </si>
  <si>
    <t>　鉄鋼製品卸売業</t>
    <phoneticPr fontId="2"/>
  </si>
  <si>
    <t>　その他の織物・衣服等小売業</t>
    <rPh sb="3" eb="4">
      <t>タ</t>
    </rPh>
    <rPh sb="5" eb="7">
      <t>オリモノ</t>
    </rPh>
    <rPh sb="8" eb="10">
      <t>イフク</t>
    </rPh>
    <rPh sb="10" eb="11">
      <t>トウ</t>
    </rPh>
    <rPh sb="11" eb="14">
      <t>コウリギョウ</t>
    </rPh>
    <phoneticPr fontId="2"/>
  </si>
  <si>
    <t>　スポーツ用品・玩具等小売業</t>
    <rPh sb="5" eb="7">
      <t>ヨウヒン</t>
    </rPh>
    <rPh sb="8" eb="10">
      <t>ガング</t>
    </rPh>
    <rPh sb="10" eb="11">
      <t>トウ</t>
    </rPh>
    <rPh sb="11" eb="14">
      <t>コウリギョウ</t>
    </rPh>
    <phoneticPr fontId="2"/>
  </si>
  <si>
    <t>26.</t>
  </si>
  <si>
    <t>7</t>
  </si>
  <si>
    <t>13.41</t>
  </si>
  <si>
    <t>平成２３年度～２７年度については需要口数・消費量ともに特定規模需要を除く。</t>
    <rPh sb="0" eb="2">
      <t>ヘイセイ</t>
    </rPh>
    <rPh sb="4" eb="6">
      <t>ネンド</t>
    </rPh>
    <rPh sb="9" eb="11">
      <t>ネンド</t>
    </rPh>
    <rPh sb="16" eb="18">
      <t>ジュヨウ</t>
    </rPh>
    <rPh sb="18" eb="19">
      <t>クチ</t>
    </rPh>
    <rPh sb="19" eb="20">
      <t>スウ</t>
    </rPh>
    <rPh sb="21" eb="23">
      <t>ショウヒ</t>
    </rPh>
    <rPh sb="23" eb="24">
      <t>リョウ</t>
    </rPh>
    <rPh sb="27" eb="29">
      <t>トクテイ</t>
    </rPh>
    <rPh sb="29" eb="31">
      <t>キボ</t>
    </rPh>
    <rPh sb="31" eb="33">
      <t>ジュヨウ</t>
    </rPh>
    <rPh sb="34" eb="35">
      <t>ノゾ</t>
    </rPh>
    <phoneticPr fontId="2"/>
  </si>
  <si>
    <t>歴史
地理</t>
    <rPh sb="0" eb="2">
      <t>レキシ</t>
    </rPh>
    <rPh sb="3" eb="5">
      <t>チリ</t>
    </rPh>
    <phoneticPr fontId="2"/>
  </si>
  <si>
    <t>哲学
宗教</t>
    <rPh sb="0" eb="1">
      <t>テツ</t>
    </rPh>
    <rPh sb="1" eb="2">
      <t>ガク</t>
    </rPh>
    <rPh sb="3" eb="4">
      <t>シュウ</t>
    </rPh>
    <rPh sb="4" eb="5">
      <t>キョウ</t>
    </rPh>
    <phoneticPr fontId="2"/>
  </si>
  <si>
    <t>技術</t>
    <rPh sb="0" eb="2">
      <t>ギジュツ</t>
    </rPh>
    <phoneticPr fontId="2"/>
  </si>
  <si>
    <t>言語</t>
    <rPh sb="0" eb="2">
      <t>ゲンゴ</t>
    </rPh>
    <phoneticPr fontId="2"/>
  </si>
  <si>
    <t>資料：大阪府（医療施設調査）</t>
    <rPh sb="0" eb="2">
      <t>シリョウ</t>
    </rPh>
    <rPh sb="3" eb="6">
      <t>オオサカフ</t>
    </rPh>
    <rPh sb="7" eb="9">
      <t>イリョウ</t>
    </rPh>
    <rPh sb="9" eb="11">
      <t>シセツ</t>
    </rPh>
    <rPh sb="11" eb="13">
      <t>チョウサ</t>
    </rPh>
    <phoneticPr fontId="2"/>
  </si>
  <si>
    <t>22.</t>
  </si>
  <si>
    <t>平成17年以降は田畑樹園地の戸別調査は行っていない</t>
    <rPh sb="0" eb="2">
      <t>ヘイセイ</t>
    </rPh>
    <rPh sb="4" eb="5">
      <t>ネン</t>
    </rPh>
    <rPh sb="5" eb="7">
      <t>イコウ</t>
    </rPh>
    <rPh sb="8" eb="10">
      <t>タハタ</t>
    </rPh>
    <rPh sb="10" eb="11">
      <t>キ</t>
    </rPh>
    <rPh sb="11" eb="13">
      <t>エンチ</t>
    </rPh>
    <rPh sb="14" eb="16">
      <t>コベツ</t>
    </rPh>
    <rPh sb="16" eb="18">
      <t>チョウサ</t>
    </rPh>
    <rPh sb="19" eb="20">
      <t>オコナ</t>
    </rPh>
    <phoneticPr fontId="2"/>
  </si>
  <si>
    <t>22. 2. 1</t>
  </si>
  <si>
    <t>27. 2. 1</t>
    <phoneticPr fontId="2"/>
  </si>
  <si>
    <t>-</t>
    <phoneticPr fontId="2"/>
  </si>
  <si>
    <t>Ｂ型肝炎</t>
    <rPh sb="1" eb="2">
      <t>カタ</t>
    </rPh>
    <rPh sb="2" eb="4">
      <t>カンエン</t>
    </rPh>
    <phoneticPr fontId="2"/>
  </si>
  <si>
    <t>　　Ⅰ期623　 Ⅱ期612</t>
    <rPh sb="3" eb="4">
      <t>キ</t>
    </rPh>
    <rPh sb="10" eb="11">
      <t>キ</t>
    </rPh>
    <phoneticPr fontId="2"/>
  </si>
  <si>
    <t>それ以外</t>
    <rPh sb="2" eb="4">
      <t>イガイ</t>
    </rPh>
    <phoneticPr fontId="2"/>
  </si>
  <si>
    <r>
      <t>平成</t>
    </r>
    <r>
      <rPr>
        <sz val="10.5"/>
        <rFont val="Century"/>
        <family val="1"/>
      </rPr>
      <t>29</t>
    </r>
    <r>
      <rPr>
        <sz val="10.5"/>
        <rFont val="ＭＳ 明朝"/>
        <family val="1"/>
        <charset val="128"/>
      </rPr>
      <t>年</t>
    </r>
    <r>
      <rPr>
        <sz val="10.5"/>
        <rFont val="Century"/>
        <family val="1"/>
      </rPr>
      <t>4</t>
    </r>
    <r>
      <rPr>
        <sz val="10.5"/>
        <rFont val="ＭＳ 明朝"/>
        <family val="1"/>
        <charset val="128"/>
      </rPr>
      <t>月からのガス小売全面自由化を受け、公表方法が変更になりました。</t>
    </r>
    <rPh sb="23" eb="25">
      <t>コウヒョウ</t>
    </rPh>
    <rPh sb="25" eb="27">
      <t>ホウホウ</t>
    </rPh>
    <rPh sb="28" eb="30">
      <t>ヘンコウ</t>
    </rPh>
    <phoneticPr fontId="2"/>
  </si>
  <si>
    <t>ガス需要口数</t>
    <rPh sb="2" eb="3">
      <t>ジュ</t>
    </rPh>
    <rPh sb="3" eb="4">
      <t>ヨウ</t>
    </rPh>
    <rPh sb="4" eb="5">
      <t>クチ</t>
    </rPh>
    <rPh sb="5" eb="6">
      <t>スウ</t>
    </rPh>
    <phoneticPr fontId="2"/>
  </si>
  <si>
    <t>保育所・認定こども園</t>
    <rPh sb="0" eb="1">
      <t>タモツ</t>
    </rPh>
    <rPh sb="1" eb="2">
      <t>イク</t>
    </rPh>
    <rPh sb="2" eb="3">
      <t>ショ</t>
    </rPh>
    <rPh sb="4" eb="6">
      <t>ニンテイ</t>
    </rPh>
    <rPh sb="9" eb="10">
      <t>エン</t>
    </rPh>
    <phoneticPr fontId="2"/>
  </si>
  <si>
    <t>２９年</t>
    <rPh sb="2" eb="3">
      <t>ネン</t>
    </rPh>
    <phoneticPr fontId="2"/>
  </si>
  <si>
    <t>101.5</t>
  </si>
  <si>
    <t>84.5</t>
  </si>
  <si>
    <t>29.</t>
    <phoneticPr fontId="2"/>
  </si>
  <si>
    <t>昭</t>
    <rPh sb="0" eb="1">
      <t>アキラ</t>
    </rPh>
    <phoneticPr fontId="2"/>
  </si>
  <si>
    <t>56. 7. 1</t>
  </si>
  <si>
    <t>61. 7. 1</t>
  </si>
  <si>
    <t xml:space="preserve"> 3. 7. 1</t>
  </si>
  <si>
    <t xml:space="preserve"> 8.10. 1</t>
  </si>
  <si>
    <t>13.10. 1</t>
  </si>
  <si>
    <t>18.10. 1</t>
  </si>
  <si>
    <t>28. 6. 1</t>
    <phoneticPr fontId="2"/>
  </si>
  <si>
    <t>前回比(%)</t>
    <rPh sb="0" eb="2">
      <t>ゼンカイ</t>
    </rPh>
    <rPh sb="2" eb="3">
      <t>ヒ</t>
    </rPh>
    <phoneticPr fontId="2"/>
  </si>
  <si>
    <t>平28.6.1</t>
    <rPh sb="0" eb="1">
      <t>ヘイ</t>
    </rPh>
    <phoneticPr fontId="2"/>
  </si>
  <si>
    <t>鉱業，採石業，
砂利採取業</t>
    <phoneticPr fontId="2"/>
  </si>
  <si>
    <t>平成２８年</t>
    <rPh sb="0" eb="2">
      <t>ヘイセイ</t>
    </rPh>
    <rPh sb="4" eb="5">
      <t>ネン</t>
    </rPh>
    <phoneticPr fontId="2"/>
  </si>
  <si>
    <t>２９年度</t>
    <rPh sb="2" eb="4">
      <t>ネンド</t>
    </rPh>
    <phoneticPr fontId="2"/>
  </si>
  <si>
    <t>平成２５年度</t>
    <rPh sb="0" eb="2">
      <t>ヘイセイ</t>
    </rPh>
    <rPh sb="4" eb="6">
      <t>ネンド</t>
    </rPh>
    <phoneticPr fontId="2"/>
  </si>
  <si>
    <t>２９年度</t>
    <rPh sb="2" eb="3">
      <t>ネン</t>
    </rPh>
    <rPh sb="3" eb="4">
      <t>ド</t>
    </rPh>
    <phoneticPr fontId="2"/>
  </si>
  <si>
    <t>２９年中</t>
    <rPh sb="2" eb="3">
      <t>ネン</t>
    </rPh>
    <phoneticPr fontId="2"/>
  </si>
  <si>
    <t>平成２８年度
決算額</t>
    <rPh sb="0" eb="2">
      <t>ヘイセイ</t>
    </rPh>
    <rPh sb="4" eb="6">
      <t>ネンド</t>
    </rPh>
    <rPh sb="7" eb="9">
      <t>ケッサン</t>
    </rPh>
    <rPh sb="9" eb="10">
      <t>ガク</t>
    </rPh>
    <phoneticPr fontId="2"/>
  </si>
  <si>
    <t>平成２７年度
決算額</t>
    <rPh sb="0" eb="2">
      <t>ヘイセイ</t>
    </rPh>
    <rPh sb="4" eb="5">
      <t>ネン</t>
    </rPh>
    <rPh sb="5" eb="6">
      <t>ド</t>
    </rPh>
    <rPh sb="7" eb="9">
      <t>ケッサン</t>
    </rPh>
    <rPh sb="9" eb="10">
      <t>ガク</t>
    </rPh>
    <phoneticPr fontId="2"/>
  </si>
  <si>
    <t>平成２７年度
決算額</t>
    <rPh sb="0" eb="2">
      <t>ヘイセイ</t>
    </rPh>
    <rPh sb="4" eb="6">
      <t>ネンド</t>
    </rPh>
    <rPh sb="7" eb="9">
      <t>ケッサン</t>
    </rPh>
    <rPh sb="9" eb="10">
      <t>ガク</t>
    </rPh>
    <phoneticPr fontId="2"/>
  </si>
  <si>
    <t>平成16. 7.11</t>
    <rPh sb="0" eb="2">
      <t>ヘイセイ</t>
    </rPh>
    <phoneticPr fontId="2"/>
  </si>
  <si>
    <t>平成12. 2. 6</t>
    <rPh sb="0" eb="2">
      <t>ヘイセイ</t>
    </rPh>
    <phoneticPr fontId="2"/>
  </si>
  <si>
    <t>平成15. 4.13</t>
    <rPh sb="0" eb="2">
      <t>ヘイセイ</t>
    </rPh>
    <phoneticPr fontId="2"/>
  </si>
  <si>
    <t>平成16. 9.12</t>
    <rPh sb="0" eb="2">
      <t>ヘイセイ</t>
    </rPh>
    <phoneticPr fontId="2"/>
  </si>
  <si>
    <t>平成11. 4.25</t>
    <rPh sb="0" eb="2">
      <t>ヘイセイ</t>
    </rPh>
    <phoneticPr fontId="2"/>
  </si>
  <si>
    <t>平成２３年度</t>
    <rPh sb="0" eb="2">
      <t>ヘイセイ</t>
    </rPh>
    <rPh sb="4" eb="6">
      <t>ネンド</t>
    </rPh>
    <phoneticPr fontId="2"/>
  </si>
  <si>
    <t>２４年度</t>
    <rPh sb="2" eb="4">
      <t>ネンド</t>
    </rPh>
    <phoneticPr fontId="2"/>
  </si>
  <si>
    <t>個　　　　　人</t>
    <rPh sb="0" eb="1">
      <t>コ</t>
    </rPh>
    <rPh sb="6" eb="7">
      <t>ヒト</t>
    </rPh>
    <phoneticPr fontId="2"/>
  </si>
  <si>
    <t>平成17. 9.11</t>
    <rPh sb="0" eb="2">
      <t>ヘイセイ</t>
    </rPh>
    <phoneticPr fontId="2"/>
  </si>
  <si>
    <t>29.10.22</t>
    <phoneticPr fontId="2"/>
  </si>
  <si>
    <t>普通車</t>
    <rPh sb="0" eb="3">
      <t>フツウシャ</t>
    </rPh>
    <phoneticPr fontId="2"/>
  </si>
  <si>
    <t>小型車</t>
    <rPh sb="0" eb="3">
      <t>コガタシャ</t>
    </rPh>
    <phoneticPr fontId="2"/>
  </si>
  <si>
    <t>　　　平成29年度より乗用車の分類が変更になりました。</t>
    <rPh sb="3" eb="5">
      <t>ヘイセイ</t>
    </rPh>
    <rPh sb="7" eb="9">
      <t>ネンド</t>
    </rPh>
    <rPh sb="11" eb="14">
      <t>ジョウヨウシャ</t>
    </rPh>
    <rPh sb="15" eb="17">
      <t>ブンルイ</t>
    </rPh>
    <rPh sb="18" eb="20">
      <t>ヘンコウ</t>
    </rPh>
    <phoneticPr fontId="2"/>
  </si>
  <si>
    <t>　　Ⅰ期611　 Ⅱ期552</t>
    <rPh sb="3" eb="4">
      <t>キ</t>
    </rPh>
    <rPh sb="10" eb="11">
      <t>キ</t>
    </rPh>
    <phoneticPr fontId="2"/>
  </si>
  <si>
    <t>28</t>
  </si>
  <si>
    <t>6</t>
  </si>
  <si>
    <t>13.43</t>
  </si>
  <si>
    <t>12</t>
    <phoneticPr fontId="2"/>
  </si>
  <si>
    <t>資料：政策推進課</t>
    <rPh sb="3" eb="5">
      <t>セイサク</t>
    </rPh>
    <rPh sb="5" eb="8">
      <t>スイシンカ</t>
    </rPh>
    <phoneticPr fontId="2"/>
  </si>
  <si>
    <t>資料：政策推進課</t>
    <phoneticPr fontId="2"/>
  </si>
  <si>
    <t>資料：資産活用課</t>
    <rPh sb="0" eb="2">
      <t>シリョウ</t>
    </rPh>
    <rPh sb="3" eb="5">
      <t>シサン</t>
    </rPh>
    <rPh sb="5" eb="7">
      <t>カツヨウ</t>
    </rPh>
    <rPh sb="7" eb="8">
      <t>カ</t>
    </rPh>
    <phoneticPr fontId="2"/>
  </si>
  <si>
    <t>各年１２月３１日現在、平成２９年以降は６月１日現在</t>
    <rPh sb="0" eb="2">
      <t>カクネン</t>
    </rPh>
    <rPh sb="4" eb="5">
      <t>ツキ</t>
    </rPh>
    <rPh sb="7" eb="8">
      <t>ヒ</t>
    </rPh>
    <rPh sb="8" eb="10">
      <t>ゲンザイ</t>
    </rPh>
    <rPh sb="11" eb="13">
      <t>ヘイセイ</t>
    </rPh>
    <rPh sb="15" eb="16">
      <t>ネン</t>
    </rPh>
    <rPh sb="16" eb="18">
      <t>イコウ</t>
    </rPh>
    <rPh sb="20" eb="21">
      <t>ガツ</t>
    </rPh>
    <rPh sb="22" eb="23">
      <t>ニチ</t>
    </rPh>
    <rPh sb="23" eb="25">
      <t>ゲンザイ</t>
    </rPh>
    <phoneticPr fontId="2"/>
  </si>
  <si>
    <t>平成２９年６月１日現在</t>
    <rPh sb="0" eb="2">
      <t>ヘイセイ</t>
    </rPh>
    <rPh sb="4" eb="5">
      <t>ネン</t>
    </rPh>
    <rPh sb="6" eb="7">
      <t>ツキ</t>
    </rPh>
    <rPh sb="8" eb="9">
      <t>ヒ</t>
    </rPh>
    <rPh sb="9" eb="11">
      <t>ゲンザイ</t>
    </rPh>
    <phoneticPr fontId="2"/>
  </si>
  <si>
    <t>平　成　２ ８　年</t>
    <rPh sb="0" eb="1">
      <t>ヒラ</t>
    </rPh>
    <rPh sb="2" eb="3">
      <t>シゲル</t>
    </rPh>
    <rPh sb="8" eb="9">
      <t>ネン</t>
    </rPh>
    <phoneticPr fontId="2"/>
  </si>
  <si>
    <t>非鉄金属製造業</t>
    <phoneticPr fontId="2"/>
  </si>
  <si>
    <t>インターネット附随サービス業</t>
    <rPh sb="7" eb="9">
      <t>フズイ</t>
    </rPh>
    <rPh sb="13" eb="14">
      <t>ギョウ</t>
    </rPh>
    <phoneticPr fontId="2"/>
  </si>
  <si>
    <t>（注）年齢は、各年４月１日現在の満年齢である。（平成28年度以降は座高の測定は行われていない。）</t>
    <rPh sb="1" eb="2">
      <t>チュウ</t>
    </rPh>
    <rPh sb="3" eb="5">
      <t>ネンレイ</t>
    </rPh>
    <rPh sb="7" eb="9">
      <t>カクネン</t>
    </rPh>
    <rPh sb="10" eb="11">
      <t>ツキ</t>
    </rPh>
    <rPh sb="12" eb="13">
      <t>ヒ</t>
    </rPh>
    <rPh sb="13" eb="15">
      <t>ゲンザイ</t>
    </rPh>
    <rPh sb="16" eb="19">
      <t>マンネンレイ</t>
    </rPh>
    <rPh sb="24" eb="26">
      <t>ヘイセイ</t>
    </rPh>
    <rPh sb="28" eb="30">
      <t>ネンド</t>
    </rPh>
    <rPh sb="30" eb="32">
      <t>イコウ</t>
    </rPh>
    <rPh sb="33" eb="35">
      <t>ザコウ</t>
    </rPh>
    <rPh sb="36" eb="38">
      <t>ソクテイ</t>
    </rPh>
    <rPh sb="39" eb="40">
      <t>オコナ</t>
    </rPh>
    <phoneticPr fontId="2"/>
  </si>
  <si>
    <t>各年10月１日　現在</t>
    <phoneticPr fontId="2"/>
  </si>
  <si>
    <t>資料：こども育成課</t>
    <rPh sb="0" eb="2">
      <t>シリョウ</t>
    </rPh>
    <rPh sb="6" eb="8">
      <t>イクセイ</t>
    </rPh>
    <rPh sb="8" eb="9">
      <t>カ</t>
    </rPh>
    <phoneticPr fontId="2"/>
  </si>
  <si>
    <t>資料：こども育成課、高齢介護課</t>
    <rPh sb="6" eb="8">
      <t>イクセイ</t>
    </rPh>
    <phoneticPr fontId="2"/>
  </si>
  <si>
    <t>資料：こども育成課</t>
    <phoneticPr fontId="2"/>
  </si>
  <si>
    <t>３０年</t>
    <rPh sb="2" eb="3">
      <t>ネン</t>
    </rPh>
    <phoneticPr fontId="2"/>
  </si>
  <si>
    <t/>
  </si>
  <si>
    <t>209.0</t>
  </si>
  <si>
    <t>平成２１年</t>
    <rPh sb="0" eb="2">
      <t>ヘイセイ</t>
    </rPh>
    <rPh sb="4" eb="5">
      <t>ネン</t>
    </rPh>
    <phoneticPr fontId="2"/>
  </si>
  <si>
    <t>31.</t>
    <phoneticPr fontId="2"/>
  </si>
  <si>
    <t>第２５回国勢調査</t>
    <rPh sb="0" eb="1">
      <t>ダイ</t>
    </rPh>
    <rPh sb="3" eb="4">
      <t>カイ</t>
    </rPh>
    <rPh sb="4" eb="6">
      <t>コクセイ</t>
    </rPh>
    <rPh sb="6" eb="8">
      <t>チョウサ</t>
    </rPh>
    <phoneticPr fontId="2"/>
  </si>
  <si>
    <t>第２６回国勢調査</t>
    <rPh sb="0" eb="1">
      <t>ダイ</t>
    </rPh>
    <rPh sb="3" eb="4">
      <t>カイ</t>
    </rPh>
    <rPh sb="4" eb="6">
      <t>コクセイ</t>
    </rPh>
    <rPh sb="6" eb="8">
      <t>チョウサ</t>
    </rPh>
    <phoneticPr fontId="2"/>
  </si>
  <si>
    <t>第２７回国勢調査</t>
    <rPh sb="0" eb="1">
      <t>ダイ</t>
    </rPh>
    <rPh sb="3" eb="4">
      <t>カイ</t>
    </rPh>
    <rPh sb="4" eb="6">
      <t>コクセイ</t>
    </rPh>
    <rPh sb="6" eb="8">
      <t>チョウサ</t>
    </rPh>
    <phoneticPr fontId="2"/>
  </si>
  <si>
    <t>平成３０年１０月１日現在</t>
    <rPh sb="0" eb="2">
      <t>ヘイセイ</t>
    </rPh>
    <rPh sb="4" eb="5">
      <t>ネン</t>
    </rPh>
    <rPh sb="7" eb="8">
      <t>ツキ</t>
    </rPh>
    <rPh sb="9" eb="10">
      <t>ヒ</t>
    </rPh>
    <rPh sb="10" eb="12">
      <t>ゲンザイ</t>
    </rPh>
    <phoneticPr fontId="2"/>
  </si>
  <si>
    <t>平成２９年</t>
    <rPh sb="0" eb="2">
      <t>ヘイセイ</t>
    </rPh>
    <rPh sb="4" eb="5">
      <t>ネン</t>
    </rPh>
    <phoneticPr fontId="2"/>
  </si>
  <si>
    <t>修理料その</t>
    <rPh sb="0" eb="2">
      <t>シュウリ</t>
    </rPh>
    <rPh sb="2" eb="3">
      <t>リョウ</t>
    </rPh>
    <phoneticPr fontId="2"/>
  </si>
  <si>
    <t>他の収入額</t>
    <phoneticPr fontId="2"/>
  </si>
  <si>
    <t>（30人以上の</t>
    <phoneticPr fontId="2"/>
  </si>
  <si>
    <t>事業所のみ）</t>
    <phoneticPr fontId="2"/>
  </si>
  <si>
    <t>生産額</t>
    <rPh sb="0" eb="3">
      <t>セイサンガク</t>
    </rPh>
    <phoneticPr fontId="2"/>
  </si>
  <si>
    <t>付加価値額</t>
    <rPh sb="0" eb="2">
      <t>フカ</t>
    </rPh>
    <rPh sb="2" eb="4">
      <t>カチ</t>
    </rPh>
    <rPh sb="4" eb="5">
      <t>ガク</t>
    </rPh>
    <phoneticPr fontId="2"/>
  </si>
  <si>
    <t>の製造品</t>
    <phoneticPr fontId="2"/>
  </si>
  <si>
    <t>出荷額等</t>
    <phoneticPr fontId="2"/>
  </si>
  <si>
    <t>1人当たり</t>
    <rPh sb="0" eb="2">
      <t>ヒトリ</t>
    </rPh>
    <rPh sb="2" eb="3">
      <t>ア</t>
    </rPh>
    <phoneticPr fontId="2"/>
  </si>
  <si>
    <t>平成２６年度</t>
    <rPh sb="0" eb="2">
      <t>ヘイセイ</t>
    </rPh>
    <rPh sb="4" eb="5">
      <t>ネン</t>
    </rPh>
    <rPh sb="5" eb="6">
      <t>ド</t>
    </rPh>
    <phoneticPr fontId="2"/>
  </si>
  <si>
    <t>３０年度</t>
    <rPh sb="2" eb="3">
      <t>ネン</t>
    </rPh>
    <rPh sb="3" eb="4">
      <t>ド</t>
    </rPh>
    <phoneticPr fontId="2"/>
  </si>
  <si>
    <t>平成２６年度</t>
    <rPh sb="0" eb="2">
      <t>ヘイセイ</t>
    </rPh>
    <rPh sb="4" eb="6">
      <t>ネンド</t>
    </rPh>
    <phoneticPr fontId="2"/>
  </si>
  <si>
    <t>３０年度</t>
    <rPh sb="2" eb="4">
      <t>ネンド</t>
    </rPh>
    <phoneticPr fontId="2"/>
  </si>
  <si>
    <t>平成３０年度</t>
    <rPh sb="0" eb="2">
      <t>ヘイセイ</t>
    </rPh>
    <rPh sb="4" eb="6">
      <t>ネンド</t>
    </rPh>
    <phoneticPr fontId="2"/>
  </si>
  <si>
    <t>平成３０年５月１日現在</t>
    <rPh sb="0" eb="2">
      <t>ヘイセイ</t>
    </rPh>
    <rPh sb="4" eb="5">
      <t>ネン</t>
    </rPh>
    <rPh sb="6" eb="7">
      <t>ツキ</t>
    </rPh>
    <rPh sb="8" eb="9">
      <t>ヒ</t>
    </rPh>
    <rPh sb="9" eb="11">
      <t>ゲンザイ</t>
    </rPh>
    <phoneticPr fontId="2"/>
  </si>
  <si>
    <t>平成３０年度</t>
    <rPh sb="0" eb="2">
      <t>ヘイセイ</t>
    </rPh>
    <rPh sb="4" eb="5">
      <t>ネン</t>
    </rPh>
    <rPh sb="5" eb="6">
      <t>ド</t>
    </rPh>
    <phoneticPr fontId="2"/>
  </si>
  <si>
    <t>平成３０年月別</t>
    <rPh sb="0" eb="2">
      <t>ヘイセイ</t>
    </rPh>
    <rPh sb="4" eb="5">
      <t>ネン</t>
    </rPh>
    <rPh sb="5" eb="7">
      <t>ツキベツ</t>
    </rPh>
    <phoneticPr fontId="2"/>
  </si>
  <si>
    <t>平成２１年中</t>
    <rPh sb="0" eb="2">
      <t>ヘイセイ</t>
    </rPh>
    <rPh sb="4" eb="5">
      <t>ネン</t>
    </rPh>
    <phoneticPr fontId="2"/>
  </si>
  <si>
    <t>３０年中</t>
    <rPh sb="2" eb="3">
      <t>ネン</t>
    </rPh>
    <phoneticPr fontId="2"/>
  </si>
  <si>
    <t>-</t>
    <phoneticPr fontId="2"/>
  </si>
  <si>
    <t>平成２９年度
決算額</t>
    <rPh sb="0" eb="2">
      <t>ヘイセイ</t>
    </rPh>
    <rPh sb="4" eb="6">
      <t>ネンド</t>
    </rPh>
    <rPh sb="7" eb="9">
      <t>ケッサン</t>
    </rPh>
    <rPh sb="9" eb="10">
      <t>ガク</t>
    </rPh>
    <phoneticPr fontId="2"/>
  </si>
  <si>
    <t>平成３０年度
当初予算額</t>
    <rPh sb="0" eb="2">
      <t>ヘイセイ</t>
    </rPh>
    <rPh sb="4" eb="6">
      <t>ネンド</t>
    </rPh>
    <rPh sb="7" eb="9">
      <t>トウショ</t>
    </rPh>
    <rPh sb="9" eb="11">
      <t>ヨサン</t>
    </rPh>
    <rPh sb="11" eb="12">
      <t>ガク</t>
    </rPh>
    <phoneticPr fontId="2"/>
  </si>
  <si>
    <t>資料：福祉政策課</t>
    <rPh sb="0" eb="2">
      <t>シリョウ</t>
    </rPh>
    <rPh sb="3" eb="5">
      <t>フクシ</t>
    </rPh>
    <rPh sb="5" eb="7">
      <t>セイサク</t>
    </rPh>
    <rPh sb="7" eb="8">
      <t>カ</t>
    </rPh>
    <phoneticPr fontId="2"/>
  </si>
  <si>
    <t>資料：都市づくり政策課</t>
    <rPh sb="0" eb="2">
      <t>シリョウ</t>
    </rPh>
    <rPh sb="3" eb="5">
      <t>トシ</t>
    </rPh>
    <rPh sb="8" eb="10">
      <t>セイサク</t>
    </rPh>
    <rPh sb="10" eb="11">
      <t>カ</t>
    </rPh>
    <phoneticPr fontId="2"/>
  </si>
  <si>
    <t>資料：総合体育館・都市づくり政策課</t>
    <rPh sb="0" eb="2">
      <t>シリョウ</t>
    </rPh>
    <rPh sb="3" eb="5">
      <t>ソウゴウ</t>
    </rPh>
    <rPh sb="5" eb="8">
      <t>タイイクカン</t>
    </rPh>
    <rPh sb="9" eb="11">
      <t>トシ</t>
    </rPh>
    <rPh sb="14" eb="16">
      <t>セイサク</t>
    </rPh>
    <rPh sb="16" eb="17">
      <t>カ</t>
    </rPh>
    <phoneticPr fontId="2"/>
  </si>
  <si>
    <t>29</t>
  </si>
  <si>
    <t>12</t>
  </si>
  <si>
    <t>13.49</t>
  </si>
  <si>
    <t>30</t>
    <phoneticPr fontId="2"/>
  </si>
  <si>
    <t>13.56</t>
    <phoneticPr fontId="2"/>
  </si>
  <si>
    <t>157.5</t>
    <phoneticPr fontId="2"/>
  </si>
  <si>
    <t>えびす</t>
    <phoneticPr fontId="2"/>
  </si>
  <si>
    <t>　　Ⅰ期609　 Ⅱ期549</t>
    <rPh sb="3" eb="4">
      <t>キ</t>
    </rPh>
    <rPh sb="10" eb="11">
      <t>キ</t>
    </rPh>
    <phoneticPr fontId="2"/>
  </si>
  <si>
    <t>とれぞあ</t>
  </si>
  <si>
    <t>認定</t>
    <rPh sb="0" eb="2">
      <t>ニンテイ</t>
    </rPh>
    <phoneticPr fontId="2"/>
  </si>
  <si>
    <t>進学準備
給付金</t>
    <rPh sb="0" eb="2">
      <t>シンガク</t>
    </rPh>
    <rPh sb="2" eb="4">
      <t>ジュンビ</t>
    </rPh>
    <rPh sb="5" eb="7">
      <t>キュウフ</t>
    </rPh>
    <rPh sb="7" eb="8">
      <t>キン</t>
    </rPh>
    <phoneticPr fontId="2"/>
  </si>
  <si>
    <t>東助松町一丁目～四丁目・森町一丁目（一部）・</t>
    <rPh sb="0" eb="1">
      <t>ヒガシ</t>
    </rPh>
    <rPh sb="1" eb="4">
      <t>スケマツチョウ</t>
    </rPh>
    <rPh sb="4" eb="7">
      <t>1チョウメ</t>
    </rPh>
    <rPh sb="8" eb="11">
      <t>4チョウメ</t>
    </rPh>
    <phoneticPr fontId="2"/>
  </si>
  <si>
    <t>平成１８年</t>
    <rPh sb="0" eb="2">
      <t>ヘイセイ</t>
    </rPh>
    <rPh sb="4" eb="5">
      <t>ネン</t>
    </rPh>
    <phoneticPr fontId="2"/>
  </si>
  <si>
    <t>（注）平成１８・１９・２１・２２・２５・２６・２９・３０年は従業者３人以下の事業所を含まず。</t>
    <rPh sb="1" eb="2">
      <t>チュウ</t>
    </rPh>
    <rPh sb="3" eb="5">
      <t>ヘイセイ</t>
    </rPh>
    <rPh sb="28" eb="29">
      <t>ネン</t>
    </rPh>
    <rPh sb="30" eb="33">
      <t>ジュウギョウシャ</t>
    </rPh>
    <rPh sb="34" eb="35">
      <t>ニン</t>
    </rPh>
    <rPh sb="35" eb="37">
      <t>イカ</t>
    </rPh>
    <rPh sb="38" eb="41">
      <t>ジギョウショ</t>
    </rPh>
    <rPh sb="42" eb="43">
      <t>フク</t>
    </rPh>
    <phoneticPr fontId="2"/>
  </si>
  <si>
    <t>×</t>
  </si>
  <si>
    <t>総　　数</t>
    <phoneticPr fontId="2"/>
  </si>
  <si>
    <t>１．勤労青少年ホーム利用状況</t>
    <rPh sb="2" eb="4">
      <t>キンロウ</t>
    </rPh>
    <rPh sb="4" eb="7">
      <t>セイショウネン</t>
    </rPh>
    <rPh sb="10" eb="12">
      <t>リヨウ</t>
    </rPh>
    <rPh sb="12" eb="14">
      <t>ジョウキョウ</t>
    </rPh>
    <phoneticPr fontId="2"/>
  </si>
  <si>
    <t>２．図書館利用状況</t>
    <rPh sb="2" eb="5">
      <t>トショカン</t>
    </rPh>
    <rPh sb="5" eb="7">
      <t>リヨウ</t>
    </rPh>
    <rPh sb="7" eb="9">
      <t>ジョウキョウ</t>
    </rPh>
    <phoneticPr fontId="2"/>
  </si>
  <si>
    <t>３．蔵書冊数</t>
    <rPh sb="2" eb="4">
      <t>ゾウショ</t>
    </rPh>
    <rPh sb="4" eb="6">
      <t>サッスウ</t>
    </rPh>
    <phoneticPr fontId="2"/>
  </si>
  <si>
    <t>４．北公民館利用状況</t>
    <rPh sb="2" eb="3">
      <t>キタ</t>
    </rPh>
    <rPh sb="3" eb="6">
      <t>コウミンカン</t>
    </rPh>
    <rPh sb="6" eb="8">
      <t>リヨウ</t>
    </rPh>
    <rPh sb="8" eb="10">
      <t>ジョウキョウ</t>
    </rPh>
    <phoneticPr fontId="2"/>
  </si>
  <si>
    <t>５．南公民館利用状況</t>
    <rPh sb="2" eb="3">
      <t>ミナミ</t>
    </rPh>
    <rPh sb="3" eb="6">
      <t>コウミンカン</t>
    </rPh>
    <rPh sb="6" eb="8">
      <t>リヨウ</t>
    </rPh>
    <rPh sb="8" eb="10">
      <t>ジョウキョウ</t>
    </rPh>
    <phoneticPr fontId="2"/>
  </si>
  <si>
    <t>６．総合体育館利用状況</t>
    <rPh sb="2" eb="4">
      <t>ソウゴウ</t>
    </rPh>
    <rPh sb="4" eb="7">
      <t>タイイクカン</t>
    </rPh>
    <rPh sb="7" eb="9">
      <t>リヨウ</t>
    </rPh>
    <rPh sb="9" eb="11">
      <t>ジョウキョウ</t>
    </rPh>
    <phoneticPr fontId="2"/>
  </si>
  <si>
    <t>７．スポーツ施設利用状況</t>
    <rPh sb="6" eb="8">
      <t>シセツ</t>
    </rPh>
    <rPh sb="8" eb="10">
      <t>リヨウ</t>
    </rPh>
    <rPh sb="10" eb="12">
      <t>ジョウキョウ</t>
    </rPh>
    <phoneticPr fontId="2"/>
  </si>
  <si>
    <t>８．青少年相談状況</t>
    <rPh sb="2" eb="5">
      <t>セイショウネン</t>
    </rPh>
    <rPh sb="5" eb="7">
      <t>ソウダン</t>
    </rPh>
    <rPh sb="7" eb="9">
      <t>ジョウキョウ</t>
    </rPh>
    <phoneticPr fontId="2"/>
  </si>
  <si>
    <t>k</t>
  </si>
  <si>
    <t>市の面積は、昭和１７年の市制施行時８．２０k㎡であったが、昭和４３年以降から公有水面の埋立て</t>
    <rPh sb="0" eb="1">
      <t>シ</t>
    </rPh>
    <rPh sb="2" eb="4">
      <t>メンセキ</t>
    </rPh>
    <rPh sb="6" eb="8">
      <t>ショウワ</t>
    </rPh>
    <rPh sb="10" eb="11">
      <t>ネン</t>
    </rPh>
    <rPh sb="12" eb="14">
      <t>シセイ</t>
    </rPh>
    <rPh sb="14" eb="16">
      <t>セコウ</t>
    </rPh>
    <rPh sb="16" eb="17">
      <t>ジ</t>
    </rPh>
    <rPh sb="29" eb="31">
      <t>ショウワ</t>
    </rPh>
    <rPh sb="33" eb="34">
      <t>ネン</t>
    </rPh>
    <rPh sb="34" eb="36">
      <t>イコウ</t>
    </rPh>
    <rPh sb="38" eb="40">
      <t>コウユウ</t>
    </rPh>
    <rPh sb="40" eb="42">
      <t>スイメン</t>
    </rPh>
    <phoneticPr fontId="2"/>
  </si>
  <si>
    <t>　により面積が増加し、現在では１３．５６k㎡に至っている。</t>
    <rPh sb="4" eb="6">
      <t>メンセキ</t>
    </rPh>
    <rPh sb="7" eb="9">
      <t>ゾウカ</t>
    </rPh>
    <rPh sb="11" eb="13">
      <t>ゲンザイ</t>
    </rPh>
    <rPh sb="23" eb="24">
      <t>イタ</t>
    </rPh>
    <phoneticPr fontId="2"/>
  </si>
  <si>
    <t>１３．５６k㎡</t>
  </si>
  <si>
    <t>５．４kｍ</t>
  </si>
  <si>
    <t>５．５kｍ</t>
  </si>
  <si>
    <t>資料：日本郵便株式会社</t>
    <rPh sb="0" eb="2">
      <t>シリョウ</t>
    </rPh>
    <rPh sb="3" eb="5">
      <t>ニホン</t>
    </rPh>
    <rPh sb="5" eb="7">
      <t>ユウビン</t>
    </rPh>
    <rPh sb="7" eb="11">
      <t>カブシキガイシャ</t>
    </rPh>
    <phoneticPr fontId="2"/>
  </si>
  <si>
    <t>平成２８年度以降は電力自由化のため集計を行わない。（令和２年度に集計予定）</t>
    <rPh sb="0" eb="2">
      <t>ヘイセイ</t>
    </rPh>
    <rPh sb="4" eb="6">
      <t>ネンド</t>
    </rPh>
    <rPh sb="6" eb="8">
      <t>イコウ</t>
    </rPh>
    <rPh sb="9" eb="11">
      <t>デンリョク</t>
    </rPh>
    <rPh sb="11" eb="14">
      <t>ジユウカ</t>
    </rPh>
    <rPh sb="17" eb="19">
      <t>シュウケイ</t>
    </rPh>
    <rPh sb="20" eb="21">
      <t>オコナ</t>
    </rPh>
    <rPh sb="26" eb="28">
      <t>レイワ</t>
    </rPh>
    <rPh sb="29" eb="31">
      <t>ネンド</t>
    </rPh>
    <rPh sb="32" eb="34">
      <t>シュウケイ</t>
    </rPh>
    <rPh sb="34" eb="36">
      <t>ヨテイ</t>
    </rPh>
    <phoneticPr fontId="2"/>
  </si>
  <si>
    <t>資料：子育て応援課</t>
    <rPh sb="3" eb="5">
      <t>コソダ</t>
    </rPh>
    <rPh sb="6" eb="8">
      <t>オウエン</t>
    </rPh>
    <rPh sb="8" eb="9">
      <t>カ</t>
    </rPh>
    <phoneticPr fontId="2"/>
  </si>
  <si>
    <t>資料：財政課</t>
    <rPh sb="0" eb="2">
      <t>シリョウ</t>
    </rPh>
    <rPh sb="3" eb="6">
      <t>ザイセイカ</t>
    </rPh>
    <phoneticPr fontId="2"/>
  </si>
  <si>
    <t>可搬式小型動力ポンプ台数</t>
    <rPh sb="0" eb="2">
      <t>カハン</t>
    </rPh>
    <rPh sb="2" eb="3">
      <t>シキ</t>
    </rPh>
    <rPh sb="3" eb="5">
      <t>コガタ</t>
    </rPh>
    <rPh sb="5" eb="7">
      <t>ドウリョク</t>
    </rPh>
    <rPh sb="10" eb="12">
      <t>ダイスウ</t>
    </rPh>
    <phoneticPr fontId="2"/>
  </si>
  <si>
    <t>各年９月１日現在（単位：人）</t>
    <rPh sb="0" eb="2">
      <t>カクネン</t>
    </rPh>
    <rPh sb="3" eb="4">
      <t>ツキ</t>
    </rPh>
    <rPh sb="5" eb="6">
      <t>ヒ</t>
    </rPh>
    <rPh sb="6" eb="8">
      <t>ゲンザイ</t>
    </rPh>
    <rPh sb="9" eb="11">
      <t>タンイ</t>
    </rPh>
    <rPh sb="12" eb="13">
      <t>ニン</t>
    </rPh>
    <phoneticPr fontId="2"/>
  </si>
  <si>
    <t>平成３１年３月１日現在（単位：人）</t>
    <rPh sb="0" eb="2">
      <t>ヘイセイ</t>
    </rPh>
    <rPh sb="4" eb="5">
      <t>ネン</t>
    </rPh>
    <rPh sb="6" eb="7">
      <t>ツキ</t>
    </rPh>
    <rPh sb="8" eb="9">
      <t>ヒ</t>
    </rPh>
    <rPh sb="9" eb="11">
      <t>ゲンザイ</t>
    </rPh>
    <rPh sb="12" eb="14">
      <t>タンイ</t>
    </rPh>
    <rPh sb="15" eb="16">
      <t>ニン</t>
    </rPh>
    <phoneticPr fontId="2"/>
  </si>
  <si>
    <t>１k</t>
  </si>
  <si>
    <r>
      <t>ガス需要量</t>
    </r>
    <r>
      <rPr>
        <sz val="9"/>
        <rFont val="ＭＳ 明朝"/>
        <family val="1"/>
        <charset val="128"/>
      </rPr>
      <t>（百万kcal/立方メートル）</t>
    </r>
    <rPh sb="2" eb="3">
      <t>ジュ</t>
    </rPh>
    <rPh sb="3" eb="4">
      <t>ヨウ</t>
    </rPh>
    <rPh sb="4" eb="5">
      <t>リョウ</t>
    </rPh>
    <rPh sb="6" eb="8">
      <t>ヒャクマン</t>
    </rPh>
    <rPh sb="13" eb="15">
      <t>リッポウ</t>
    </rPh>
    <phoneticPr fontId="2"/>
  </si>
  <si>
    <t>電　　　灯　　　消　　　費　　　量（千ｋWh）</t>
    <rPh sb="0" eb="1">
      <t>デン</t>
    </rPh>
    <rPh sb="4" eb="5">
      <t>ヒ</t>
    </rPh>
    <rPh sb="8" eb="9">
      <t>ケ</t>
    </rPh>
    <rPh sb="12" eb="13">
      <t>ヒ</t>
    </rPh>
    <rPh sb="16" eb="17">
      <t>リョウ</t>
    </rPh>
    <rPh sb="18" eb="19">
      <t>セン</t>
    </rPh>
    <phoneticPr fontId="2"/>
  </si>
  <si>
    <t>電　　　力　　　消　　　費　　　量（千ｋWh）</t>
    <rPh sb="0" eb="1">
      <t>デン</t>
    </rPh>
    <rPh sb="4" eb="5">
      <t>チカラ</t>
    </rPh>
    <rPh sb="8" eb="9">
      <t>ケ</t>
    </rPh>
    <rPh sb="12" eb="13">
      <t>ヒ</t>
    </rPh>
    <rPh sb="16" eb="17">
      <t>リョウ</t>
    </rPh>
    <rPh sb="18" eb="19">
      <t>セン</t>
    </rPh>
    <phoneticPr fontId="2"/>
  </si>
  <si>
    <t>資料：平成３０年工業統計調査結果表</t>
    <rPh sb="0" eb="2">
      <t>シリョウ</t>
    </rPh>
    <rPh sb="3" eb="5">
      <t>ヘイセイ</t>
    </rPh>
    <rPh sb="7" eb="8">
      <t>ネン</t>
    </rPh>
    <rPh sb="8" eb="10">
      <t>コウギョウ</t>
    </rPh>
    <rPh sb="10" eb="12">
      <t>トウケイ</t>
    </rPh>
    <rPh sb="12" eb="14">
      <t>チョウサ</t>
    </rPh>
    <rPh sb="14" eb="16">
      <t>ケッカ</t>
    </rPh>
    <rPh sb="16" eb="17">
      <t>ヒョウ</t>
    </rPh>
    <phoneticPr fontId="2"/>
  </si>
  <si>
    <t>資料：平成３０年工業統計調査結果表</t>
    <rPh sb="0" eb="2">
      <t>シリョウ</t>
    </rPh>
    <phoneticPr fontId="2"/>
  </si>
  <si>
    <t>従　業　者　規　模　別（　民　営　）</t>
    <rPh sb="0" eb="1">
      <t>ジュウ</t>
    </rPh>
    <rPh sb="2" eb="3">
      <t>ギョウ</t>
    </rPh>
    <rPh sb="4" eb="5">
      <t>モノ</t>
    </rPh>
    <rPh sb="6" eb="7">
      <t>キ</t>
    </rPh>
    <rPh sb="8" eb="9">
      <t>ノット</t>
    </rPh>
    <rPh sb="10" eb="11">
      <t>ベツ</t>
    </rPh>
    <rPh sb="13" eb="14">
      <t>タミ</t>
    </rPh>
    <rPh sb="15" eb="16">
      <t>エイ</t>
    </rPh>
    <phoneticPr fontId="2"/>
  </si>
  <si>
    <t>F</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</si>
</sst>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76" formatCode="\(General\)"/>
    <numFmt numFmtId="177" formatCode="0.00_ "/>
    <numFmt numFmtId="178" formatCode="#,##0;&quot;△ &quot;#,##0"/>
    <numFmt numFmtId="179" formatCode="#,##0.00_ ;[Red]\-#,##0.00\ "/>
    <numFmt numFmtId="180" formatCode="#,##0.0;[Red]\-#,##0.0"/>
    <numFmt numFmtId="181" formatCode="#,##0.0"/>
    <numFmt numFmtId="182" formatCode="0_ "/>
    <numFmt numFmtId="183" formatCode="#,##0.0_ ;[Red]\-#,##0.0\ "/>
    <numFmt numFmtId="184" formatCode="0_);[Red]\(0\)"/>
    <numFmt numFmtId="185" formatCode="#,##0_);[Red]\(#,##0\)"/>
    <numFmt numFmtId="186" formatCode="#,##0.000;[Red]\-#,##0.000"/>
    <numFmt numFmtId="187" formatCode="#,##0_ ;[Red]\-#,##0\ "/>
    <numFmt numFmtId="188" formatCode="#,##0.0_ "/>
    <numFmt numFmtId="189" formatCode="#,##0_ "/>
    <numFmt numFmtId="190" formatCode="#,##0.00;[Red]#,##0.00"/>
    <numFmt numFmtId="191" formatCode="0.0_);[Red]\(0.0\)"/>
    <numFmt numFmtId="192" formatCode="0.0_ ;[Red]\-0.0\ "/>
    <numFmt numFmtId="193" formatCode="\(#,##0\)"/>
    <numFmt numFmtId="194" formatCode="#,##0;&quot;▲ &quot;#,##0"/>
    <numFmt numFmtId="195" formatCode="0.00_);[Red]\(0.00\)"/>
    <numFmt numFmtId="196" formatCode="#,##0.0;&quot;△ &quot;#,##0.0"/>
    <numFmt numFmtId="197" formatCode="###,###,##0;&quot;-&quot;##,###,##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b/>
      <sz val="11"/>
      <name val="ＭＳ 明朝"/>
      <family val="1"/>
      <charset val="128"/>
    </font>
    <font>
      <sz val="10"/>
      <name val="ＭＳ Ｐゴシック"/>
      <family val="3"/>
      <charset val="128"/>
    </font>
    <font>
      <sz val="6"/>
      <name val="ＭＳ 明朝"/>
      <family val="1"/>
      <charset val="128"/>
    </font>
    <font>
      <sz val="12"/>
      <name val="ＭＳ 明朝"/>
      <family val="1"/>
      <charset val="128"/>
    </font>
    <font>
      <i/>
      <sz val="10"/>
      <name val="ＭＳ 明朝"/>
      <family val="1"/>
      <charset val="128"/>
    </font>
    <font>
      <i/>
      <sz val="11"/>
      <name val="ＭＳ 明朝"/>
      <family val="1"/>
      <charset val="128"/>
    </font>
    <font>
      <sz val="12"/>
      <name val="ＭＳ Ｐゴシック"/>
      <family val="3"/>
      <charset val="128"/>
    </font>
    <font>
      <sz val="11"/>
      <color indexed="8"/>
      <name val="ＭＳ ゴシック"/>
      <family val="3"/>
      <charset val="128"/>
    </font>
    <font>
      <b/>
      <sz val="11"/>
      <color indexed="8"/>
      <name val="ＭＳ ゴシック"/>
      <family val="3"/>
      <charset val="128"/>
    </font>
    <font>
      <sz val="10.5"/>
      <name val="ＭＳ 明朝"/>
      <family val="1"/>
      <charset val="128"/>
    </font>
    <font>
      <sz val="10.5"/>
      <name val="Century"/>
      <family val="1"/>
    </font>
    <font>
      <sz val="11"/>
      <color theme="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6">
    <border>
      <left/>
      <right/>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style="medium">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dashed">
        <color indexed="64"/>
      </top>
      <bottom/>
      <diagonal/>
    </border>
    <border>
      <left/>
      <right/>
      <top style="dashed">
        <color indexed="64"/>
      </top>
      <bottom/>
      <diagonal/>
    </border>
  </borders>
  <cellStyleXfs count="5">
    <xf numFmtId="0" fontId="0" fillId="0" borderId="0"/>
    <xf numFmtId="38" fontId="1" fillId="0" borderId="0" applyFont="0" applyFill="0" applyBorder="0" applyAlignment="0" applyProtection="0"/>
    <xf numFmtId="38" fontId="1" fillId="0" borderId="0" applyFont="0" applyFill="0" applyBorder="0" applyAlignment="0" applyProtection="0"/>
    <xf numFmtId="0" fontId="1" fillId="0" borderId="0">
      <alignment vertical="center"/>
    </xf>
    <xf numFmtId="0" fontId="9" fillId="0" borderId="0"/>
  </cellStyleXfs>
  <cellXfs count="1151">
    <xf numFmtId="0" fontId="0" fillId="0" borderId="0" xfId="0"/>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1" xfId="0" applyFont="1" applyBorder="1" applyAlignment="1">
      <alignment horizontal="left" vertical="center"/>
    </xf>
    <xf numFmtId="49" fontId="3" fillId="0" borderId="1" xfId="0" applyNumberFormat="1" applyFont="1" applyBorder="1" applyAlignment="1">
      <alignment vertical="center"/>
    </xf>
    <xf numFmtId="49" fontId="3" fillId="0" borderId="0" xfId="0" applyNumberFormat="1" applyFont="1" applyAlignment="1">
      <alignment horizontal="right" vertical="center"/>
    </xf>
    <xf numFmtId="49" fontId="3" fillId="0" borderId="0" xfId="0" applyNumberFormat="1" applyFont="1" applyAlignment="1">
      <alignment vertical="center"/>
    </xf>
    <xf numFmtId="49" fontId="3" fillId="0" borderId="1" xfId="0" applyNumberFormat="1" applyFont="1" applyBorder="1" applyAlignment="1">
      <alignment horizontal="right" vertical="center"/>
    </xf>
    <xf numFmtId="0" fontId="18" fillId="0" borderId="0" xfId="0" applyFont="1" applyAlignment="1">
      <alignment vertical="center"/>
    </xf>
    <xf numFmtId="49" fontId="3" fillId="0" borderId="0" xfId="0" applyNumberFormat="1" applyFont="1" applyFill="1" applyAlignment="1">
      <alignment horizontal="right" vertical="center"/>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49" fontId="3" fillId="0" borderId="0" xfId="0" applyNumberFormat="1" applyFont="1" applyAlignment="1" applyProtection="1">
      <alignment horizontal="center" vertical="center"/>
      <protection locked="0"/>
    </xf>
    <xf numFmtId="49" fontId="3" fillId="0" borderId="4" xfId="0" applyNumberFormat="1"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0" fontId="3" fillId="0" borderId="5" xfId="0" applyFont="1" applyBorder="1" applyAlignment="1" applyProtection="1">
      <alignment vertical="center"/>
      <protection locked="0"/>
    </xf>
    <xf numFmtId="49" fontId="3" fillId="0" borderId="0" xfId="0" applyNumberFormat="1" applyFont="1" applyAlignment="1" applyProtection="1">
      <alignment vertical="center"/>
      <protection locked="0"/>
    </xf>
    <xf numFmtId="49" fontId="3" fillId="0" borderId="0" xfId="0" applyNumberFormat="1" applyFont="1" applyAlignment="1" applyProtection="1">
      <alignment horizontal="right" vertical="center"/>
      <protection locked="0"/>
    </xf>
    <xf numFmtId="49" fontId="3" fillId="0" borderId="0" xfId="0" applyNumberFormat="1"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49" fontId="3" fillId="0" borderId="0" xfId="0" applyNumberFormat="1" applyFont="1" applyBorder="1" applyAlignment="1" applyProtection="1">
      <alignment vertical="center"/>
      <protection locked="0"/>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horizontal="center" vertical="center"/>
      <protection locked="0"/>
    </xf>
    <xf numFmtId="49" fontId="3" fillId="0" borderId="0" xfId="0" applyNumberFormat="1" applyFont="1" applyBorder="1" applyAlignment="1" applyProtection="1">
      <alignment horizontal="right" vertical="center"/>
      <protection locked="0"/>
    </xf>
    <xf numFmtId="0" fontId="3" fillId="0" borderId="4" xfId="0" applyFont="1" applyBorder="1" applyAlignment="1" applyProtection="1">
      <alignment vertical="center"/>
      <protection locked="0"/>
    </xf>
    <xf numFmtId="0" fontId="3" fillId="0" borderId="1" xfId="0" applyFont="1" applyBorder="1" applyAlignment="1" applyProtection="1">
      <alignment horizontal="center" vertical="center"/>
      <protection locked="0"/>
    </xf>
    <xf numFmtId="49" fontId="3" fillId="0" borderId="1" xfId="0" applyNumberFormat="1" applyFont="1" applyBorder="1" applyAlignment="1" applyProtection="1">
      <alignment vertical="center"/>
      <protection locked="0"/>
    </xf>
    <xf numFmtId="49" fontId="3" fillId="0" borderId="1" xfId="0" applyNumberFormat="1"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49"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3" fillId="0" borderId="7"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0" xfId="0" applyFont="1" applyAlignment="1" applyProtection="1">
      <alignment horizontal="left" vertical="center"/>
      <protection locked="0"/>
    </xf>
    <xf numFmtId="38" fontId="3" fillId="0" borderId="0" xfId="2" applyFont="1" applyAlignment="1" applyProtection="1">
      <alignment vertical="center"/>
      <protection locked="0"/>
    </xf>
    <xf numFmtId="38" fontId="3" fillId="0" borderId="0" xfId="2" applyFont="1" applyBorder="1" applyAlignment="1" applyProtection="1">
      <alignment horizontal="right" vertical="center"/>
      <protection locked="0"/>
    </xf>
    <xf numFmtId="38" fontId="3" fillId="0" borderId="0" xfId="2" applyFont="1" applyAlignment="1" applyProtection="1">
      <alignment horizontal="right" vertical="center"/>
      <protection locked="0"/>
    </xf>
    <xf numFmtId="38" fontId="3" fillId="0" borderId="8" xfId="2" applyFont="1" applyBorder="1" applyAlignment="1" applyProtection="1">
      <alignment horizontal="center" vertical="center"/>
      <protection locked="0"/>
    </xf>
    <xf numFmtId="38" fontId="3" fillId="0" borderId="9" xfId="2" applyFont="1" applyBorder="1" applyAlignment="1" applyProtection="1">
      <alignment horizontal="center" vertical="center"/>
      <protection locked="0"/>
    </xf>
    <xf numFmtId="38" fontId="3" fillId="0" borderId="0" xfId="2" applyFont="1" applyBorder="1" applyAlignment="1" applyProtection="1">
      <alignment vertical="center"/>
      <protection locked="0"/>
    </xf>
    <xf numFmtId="0" fontId="3" fillId="0" borderId="5" xfId="0" applyFont="1" applyBorder="1" applyAlignment="1" applyProtection="1">
      <alignment horizontal="right" vertical="center"/>
      <protection locked="0"/>
    </xf>
    <xf numFmtId="38" fontId="3" fillId="0" borderId="1" xfId="2" applyFont="1" applyBorder="1" applyAlignment="1" applyProtection="1">
      <alignment vertical="center"/>
      <protection locked="0"/>
    </xf>
    <xf numFmtId="38" fontId="3" fillId="0" borderId="0" xfId="2" applyFont="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38" fontId="3" fillId="0" borderId="12" xfId="2" applyFont="1" applyBorder="1" applyAlignment="1" applyProtection="1">
      <alignment horizontal="right"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38" fontId="3" fillId="0" borderId="4" xfId="2" applyFont="1" applyBorder="1" applyAlignment="1" applyProtection="1">
      <alignment horizontal="right" vertical="center"/>
      <protection locked="0"/>
    </xf>
    <xf numFmtId="38" fontId="3" fillId="0" borderId="13" xfId="2" applyFont="1" applyBorder="1" applyAlignment="1" applyProtection="1">
      <alignment horizontal="right" vertical="center"/>
      <protection locked="0"/>
    </xf>
    <xf numFmtId="38" fontId="3" fillId="0" borderId="4" xfId="2" applyFont="1" applyBorder="1" applyAlignment="1" applyProtection="1">
      <alignment vertical="center"/>
      <protection locked="0"/>
    </xf>
    <xf numFmtId="38" fontId="3" fillId="0" borderId="7" xfId="2" applyFont="1" applyBorder="1" applyAlignment="1" applyProtection="1">
      <alignment vertical="center"/>
      <protection locked="0"/>
    </xf>
    <xf numFmtId="0" fontId="3" fillId="0" borderId="14" xfId="0" applyFont="1" applyBorder="1" applyAlignment="1" applyProtection="1">
      <alignment horizontal="right" vertical="center"/>
      <protection locked="0"/>
    </xf>
    <xf numFmtId="176" fontId="3" fillId="0" borderId="12" xfId="2" applyNumberFormat="1" applyFont="1" applyBorder="1" applyAlignment="1" applyProtection="1">
      <alignment horizontal="right" vertical="center"/>
      <protection locked="0"/>
    </xf>
    <xf numFmtId="193" fontId="3" fillId="0" borderId="12" xfId="2" applyNumberFormat="1" applyFont="1" applyBorder="1" applyAlignment="1" applyProtection="1">
      <alignment horizontal="right" vertical="center"/>
      <protection locked="0"/>
    </xf>
    <xf numFmtId="38" fontId="3" fillId="0" borderId="4" xfId="2" applyNumberFormat="1" applyFont="1" applyBorder="1" applyAlignment="1" applyProtection="1">
      <alignment horizontal="right" vertical="center"/>
      <protection locked="0"/>
    </xf>
    <xf numFmtId="38" fontId="3" fillId="0" borderId="0" xfId="2" applyNumberFormat="1" applyFont="1" applyBorder="1" applyAlignment="1" applyProtection="1">
      <alignment horizontal="right" vertical="center"/>
      <protection locked="0"/>
    </xf>
    <xf numFmtId="178" fontId="3" fillId="0" borderId="0" xfId="2" applyNumberFormat="1" applyFont="1" applyBorder="1" applyAlignment="1" applyProtection="1">
      <alignment horizontal="right" vertical="center"/>
      <protection locked="0"/>
    </xf>
    <xf numFmtId="176" fontId="3" fillId="0" borderId="0" xfId="2" applyNumberFormat="1" applyFont="1" applyBorder="1" applyAlignment="1" applyProtection="1">
      <alignment horizontal="right" vertical="center"/>
      <protection locked="0"/>
    </xf>
    <xf numFmtId="193" fontId="3" fillId="0" borderId="0" xfId="2" applyNumberFormat="1" applyFont="1" applyBorder="1" applyAlignment="1" applyProtection="1">
      <alignment horizontal="right" vertical="center"/>
      <protection locked="0"/>
    </xf>
    <xf numFmtId="178" fontId="3" fillId="0" borderId="13" xfId="2" applyNumberFormat="1" applyFont="1" applyBorder="1" applyAlignment="1" applyProtection="1">
      <alignment horizontal="right" vertical="center"/>
      <protection locked="0"/>
    </xf>
    <xf numFmtId="193" fontId="3" fillId="0" borderId="4" xfId="2" applyNumberFormat="1" applyFont="1" applyBorder="1" applyAlignment="1" applyProtection="1">
      <alignment horizontal="right" vertical="center"/>
      <protection locked="0"/>
    </xf>
    <xf numFmtId="178" fontId="3" fillId="0" borderId="7" xfId="2" applyNumberFormat="1" applyFont="1" applyBorder="1" applyAlignment="1" applyProtection="1">
      <alignment horizontal="right" vertical="center"/>
      <protection locked="0"/>
    </xf>
    <xf numFmtId="38" fontId="3" fillId="0" borderId="14" xfId="2" applyFont="1" applyBorder="1" applyAlignment="1" applyProtection="1">
      <alignment vertical="center"/>
      <protection locked="0"/>
    </xf>
    <xf numFmtId="0" fontId="3" fillId="0" borderId="9"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right" vertical="center"/>
      <protection locked="0"/>
    </xf>
    <xf numFmtId="38" fontId="3" fillId="0" borderId="0" xfId="2" applyFont="1" applyAlignment="1" applyProtection="1">
      <alignment horizontal="left" vertical="center"/>
      <protection locked="0"/>
    </xf>
    <xf numFmtId="181" fontId="3" fillId="0" borderId="4" xfId="0" applyNumberFormat="1" applyFont="1" applyBorder="1" applyAlignment="1" applyProtection="1">
      <alignment horizontal="right" vertical="center"/>
      <protection locked="0"/>
    </xf>
    <xf numFmtId="181" fontId="3" fillId="0" borderId="0" xfId="0" applyNumberFormat="1" applyFont="1" applyBorder="1" applyAlignment="1" applyProtection="1">
      <alignment horizontal="right" vertical="center"/>
      <protection locked="0"/>
    </xf>
    <xf numFmtId="182" fontId="3" fillId="0" borderId="0" xfId="0" applyNumberFormat="1" applyFont="1" applyAlignment="1" applyProtection="1">
      <alignment vertical="center"/>
      <protection locked="0"/>
    </xf>
    <xf numFmtId="0" fontId="3" fillId="0" borderId="6" xfId="0" applyFont="1" applyBorder="1" applyAlignment="1" applyProtection="1">
      <alignment horizontal="right" vertical="center"/>
      <protection locked="0"/>
    </xf>
    <xf numFmtId="181" fontId="3" fillId="0" borderId="7" xfId="0" applyNumberFormat="1" applyFont="1" applyBorder="1" applyAlignment="1" applyProtection="1">
      <alignment horizontal="right" vertical="center"/>
      <protection locked="0"/>
    </xf>
    <xf numFmtId="181" fontId="3" fillId="0" borderId="1" xfId="0" applyNumberFormat="1" applyFont="1" applyBorder="1" applyAlignment="1" applyProtection="1">
      <alignment horizontal="right" vertical="center"/>
      <protection locked="0"/>
    </xf>
    <xf numFmtId="38" fontId="3" fillId="0" borderId="0" xfId="1" applyFont="1" applyAlignment="1" applyProtection="1">
      <alignment vertical="center"/>
      <protection locked="0"/>
    </xf>
    <xf numFmtId="0" fontId="3" fillId="0" borderId="14" xfId="0" applyFont="1" applyBorder="1" applyAlignment="1" applyProtection="1">
      <alignment horizontal="center" vertical="center"/>
      <protection locked="0"/>
    </xf>
    <xf numFmtId="38" fontId="3" fillId="0" borderId="8" xfId="1" applyFont="1" applyBorder="1" applyAlignment="1" applyProtection="1">
      <alignment horizontal="center" vertical="center"/>
      <protection locked="0"/>
    </xf>
    <xf numFmtId="38" fontId="3" fillId="0" borderId="18" xfId="1" applyFont="1" applyBorder="1" applyAlignment="1" applyProtection="1">
      <alignment horizontal="center" vertical="center"/>
      <protection locked="0"/>
    </xf>
    <xf numFmtId="0" fontId="3" fillId="0" borderId="4" xfId="0" applyFont="1" applyBorder="1" applyAlignment="1" applyProtection="1">
      <alignment horizontal="right" vertical="center"/>
      <protection locked="0"/>
    </xf>
    <xf numFmtId="38" fontId="5" fillId="0" borderId="0" xfId="1" applyFont="1" applyAlignment="1" applyProtection="1">
      <alignment horizontal="right" vertical="center"/>
      <protection locked="0"/>
    </xf>
    <xf numFmtId="0" fontId="5" fillId="0" borderId="0" xfId="0" applyFont="1" applyAlignment="1" applyProtection="1">
      <alignment horizontal="right" vertical="center"/>
      <protection locked="0"/>
    </xf>
    <xf numFmtId="38" fontId="3" fillId="0" borderId="0" xfId="1" applyFont="1" applyAlignment="1" applyProtection="1">
      <alignment horizontal="right" vertical="center"/>
      <protection locked="0"/>
    </xf>
    <xf numFmtId="38" fontId="3" fillId="0" borderId="0" xfId="1" applyFont="1" applyBorder="1" applyAlignment="1" applyProtection="1">
      <alignment vertical="center"/>
      <protection locked="0"/>
    </xf>
    <xf numFmtId="38" fontId="3" fillId="0" borderId="0" xfId="1" applyFont="1" applyBorder="1" applyAlignment="1" applyProtection="1">
      <alignment horizontal="right" vertical="center"/>
      <protection locked="0"/>
    </xf>
    <xf numFmtId="38" fontId="3" fillId="0" borderId="4" xfId="1" applyFont="1" applyBorder="1" applyAlignment="1" applyProtection="1">
      <alignment vertical="center"/>
      <protection locked="0"/>
    </xf>
    <xf numFmtId="49" fontId="3" fillId="0" borderId="1" xfId="0" applyNumberFormat="1" applyFont="1" applyBorder="1" applyAlignment="1" applyProtection="1">
      <alignment horizontal="left" vertical="center"/>
      <protection locked="0"/>
    </xf>
    <xf numFmtId="38" fontId="3" fillId="0" borderId="1" xfId="1" applyFont="1" applyBorder="1" applyAlignment="1" applyProtection="1">
      <alignment vertical="center"/>
      <protection locked="0"/>
    </xf>
    <xf numFmtId="38" fontId="3" fillId="0" borderId="5" xfId="1" applyFont="1" applyBorder="1" applyAlignment="1" applyProtection="1">
      <alignment horizontal="center" vertical="center"/>
      <protection locked="0"/>
    </xf>
    <xf numFmtId="38" fontId="3" fillId="0" borderId="14" xfId="1" applyFont="1" applyBorder="1" applyAlignment="1" applyProtection="1">
      <alignment vertical="center"/>
      <protection locked="0"/>
    </xf>
    <xf numFmtId="38" fontId="3" fillId="0" borderId="13" xfId="1" applyFont="1" applyBorder="1" applyAlignment="1" applyProtection="1">
      <alignment horizontal="center" vertical="center"/>
      <protection locked="0"/>
    </xf>
    <xf numFmtId="38" fontId="3" fillId="0" borderId="15" xfId="1" applyFont="1" applyBorder="1" applyAlignment="1" applyProtection="1">
      <alignment horizontal="center" vertical="center"/>
      <protection locked="0"/>
    </xf>
    <xf numFmtId="38" fontId="5" fillId="0" borderId="13" xfId="1" applyFont="1" applyBorder="1" applyAlignment="1" applyProtection="1">
      <alignment horizontal="center" vertical="center" wrapText="1"/>
      <protection locked="0"/>
    </xf>
    <xf numFmtId="38" fontId="5" fillId="0" borderId="15" xfId="1" applyFont="1" applyBorder="1" applyAlignment="1" applyProtection="1">
      <alignment horizontal="center" vertical="center" wrapText="1"/>
      <protection locked="0"/>
    </xf>
    <xf numFmtId="178" fontId="3" fillId="0" borderId="0" xfId="1" applyNumberFormat="1" applyFont="1" applyBorder="1" applyAlignment="1" applyProtection="1">
      <alignment vertical="center"/>
      <protection locked="0"/>
    </xf>
    <xf numFmtId="38" fontId="3" fillId="0" borderId="7" xfId="1" applyFont="1" applyBorder="1" applyAlignment="1" applyProtection="1">
      <alignment vertical="center"/>
      <protection locked="0"/>
    </xf>
    <xf numFmtId="38" fontId="3" fillId="0" borderId="2" xfId="1" applyFont="1" applyBorder="1" applyAlignment="1" applyProtection="1">
      <alignment horizontal="center" vertical="center"/>
      <protection locked="0"/>
    </xf>
    <xf numFmtId="38" fontId="3" fillId="0" borderId="4" xfId="1" applyFont="1" applyBorder="1" applyAlignment="1" applyProtection="1">
      <alignment vertical="center"/>
    </xf>
    <xf numFmtId="38" fontId="3" fillId="0" borderId="0" xfId="1" applyFont="1" applyBorder="1" applyAlignment="1" applyProtection="1">
      <alignment vertical="center"/>
    </xf>
    <xf numFmtId="38" fontId="3" fillId="0" borderId="7" xfId="1" applyFont="1" applyBorder="1" applyAlignment="1" applyProtection="1">
      <alignment vertical="center"/>
    </xf>
    <xf numFmtId="38" fontId="3" fillId="0" borderId="1" xfId="1" applyFont="1" applyBorder="1" applyAlignment="1" applyProtection="1">
      <alignment vertical="center"/>
    </xf>
    <xf numFmtId="38" fontId="3" fillId="0" borderId="0" xfId="1" applyFont="1" applyAlignment="1" applyProtection="1">
      <alignment horizontal="center" vertical="center"/>
      <protection locked="0"/>
    </xf>
    <xf numFmtId="38" fontId="3" fillId="0" borderId="1" xfId="1" applyFont="1" applyBorder="1" applyAlignment="1" applyProtection="1">
      <alignment horizontal="right" vertical="center"/>
      <protection locked="0"/>
    </xf>
    <xf numFmtId="0" fontId="3" fillId="0" borderId="19" xfId="0" applyFont="1" applyBorder="1" applyAlignment="1" applyProtection="1">
      <alignment horizontal="center" vertical="center"/>
      <protection locked="0"/>
    </xf>
    <xf numFmtId="38" fontId="3" fillId="0" borderId="9" xfId="1" applyFont="1" applyBorder="1" applyAlignment="1" applyProtection="1">
      <alignment horizontal="center" vertical="center"/>
      <protection locked="0"/>
    </xf>
    <xf numFmtId="38" fontId="3" fillId="0" borderId="20" xfId="1" applyFont="1" applyBorder="1" applyAlignment="1" applyProtection="1">
      <alignment horizontal="center" vertical="center"/>
      <protection locked="0"/>
    </xf>
    <xf numFmtId="38" fontId="3" fillId="0" borderId="19" xfId="1"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38" fontId="3" fillId="0" borderId="22" xfId="1" applyFont="1" applyBorder="1" applyAlignment="1" applyProtection="1">
      <alignment vertical="center"/>
      <protection locked="0"/>
    </xf>
    <xf numFmtId="38" fontId="3" fillId="0" borderId="21" xfId="1" applyFont="1" applyBorder="1" applyAlignment="1" applyProtection="1">
      <alignment horizontal="center" vertical="center"/>
      <protection locked="0"/>
    </xf>
    <xf numFmtId="187" fontId="3" fillId="0" borderId="0" xfId="1" applyNumberFormat="1" applyFont="1" applyBorder="1" applyProtection="1">
      <protection locked="0"/>
    </xf>
    <xf numFmtId="187" fontId="3" fillId="0" borderId="22" xfId="1" applyNumberFormat="1" applyFont="1" applyBorder="1" applyProtection="1">
      <protection locked="0"/>
    </xf>
    <xf numFmtId="187" fontId="3" fillId="0" borderId="0" xfId="1" applyNumberFormat="1" applyFont="1" applyFill="1" applyBorder="1" applyProtection="1">
      <protection locked="0"/>
    </xf>
    <xf numFmtId="0" fontId="3" fillId="0" borderId="23" xfId="0" applyFont="1" applyBorder="1" applyAlignment="1" applyProtection="1">
      <alignment horizontal="center" vertical="center"/>
      <protection locked="0"/>
    </xf>
    <xf numFmtId="187" fontId="3" fillId="0" borderId="1" xfId="1" applyNumberFormat="1" applyFont="1" applyBorder="1" applyProtection="1">
      <protection locked="0"/>
    </xf>
    <xf numFmtId="187" fontId="3" fillId="0" borderId="24" xfId="1" applyNumberFormat="1" applyFont="1" applyBorder="1" applyProtection="1">
      <protection locked="0"/>
    </xf>
    <xf numFmtId="38" fontId="3" fillId="0" borderId="23" xfId="1" applyFont="1" applyBorder="1" applyAlignment="1" applyProtection="1">
      <alignment horizontal="center" vertical="center"/>
      <protection locked="0"/>
    </xf>
    <xf numFmtId="38" fontId="3" fillId="0" borderId="25" xfId="1" applyFont="1" applyBorder="1" applyAlignment="1" applyProtection="1">
      <alignment vertical="center"/>
      <protection locked="0"/>
    </xf>
    <xf numFmtId="38" fontId="3" fillId="0" borderId="6" xfId="1" applyFont="1" applyBorder="1" applyAlignment="1" applyProtection="1">
      <alignment horizontal="center" vertical="center"/>
      <protection locked="0"/>
    </xf>
    <xf numFmtId="187" fontId="3" fillId="0" borderId="24" xfId="1" applyNumberFormat="1" applyFont="1" applyBorder="1" applyAlignment="1" applyProtection="1">
      <alignment horizontal="right" vertical="center"/>
      <protection locked="0"/>
    </xf>
    <xf numFmtId="38" fontId="3" fillId="0" borderId="14" xfId="1" applyFont="1" applyBorder="1" applyAlignment="1" applyProtection="1">
      <alignment horizontal="right" vertical="center"/>
      <protection locked="0"/>
    </xf>
    <xf numFmtId="38" fontId="3" fillId="0" borderId="0" xfId="0" applyNumberFormat="1" applyFont="1" applyAlignment="1" applyProtection="1">
      <alignment vertical="center"/>
      <protection locked="0"/>
    </xf>
    <xf numFmtId="38" fontId="3" fillId="0" borderId="22" xfId="1" applyFont="1" applyBorder="1" applyAlignment="1" applyProtection="1">
      <alignment vertical="center"/>
    </xf>
    <xf numFmtId="38" fontId="3" fillId="0" borderId="0" xfId="1" applyFont="1" applyAlignment="1" applyProtection="1">
      <alignment vertical="center"/>
    </xf>
    <xf numFmtId="187" fontId="3" fillId="0" borderId="0" xfId="1" applyNumberFormat="1" applyFont="1" applyFill="1" applyBorder="1" applyProtection="1"/>
    <xf numFmtId="0" fontId="3" fillId="0" borderId="6" xfId="0" applyFont="1" applyBorder="1" applyAlignment="1" applyProtection="1">
      <alignment horizontal="center" vertical="center"/>
      <protection locked="0"/>
    </xf>
    <xf numFmtId="38" fontId="3" fillId="0" borderId="12" xfId="1" applyFont="1" applyBorder="1" applyAlignment="1" applyProtection="1">
      <alignment horizontal="right" vertical="center"/>
      <protection locked="0"/>
    </xf>
    <xf numFmtId="40" fontId="3" fillId="0" borderId="0" xfId="1" applyNumberFormat="1" applyFont="1" applyBorder="1" applyAlignment="1" applyProtection="1">
      <alignment vertical="center"/>
    </xf>
    <xf numFmtId="0" fontId="3" fillId="0" borderId="0" xfId="0" applyFont="1" applyBorder="1" applyAlignment="1" applyProtection="1">
      <alignment vertical="center"/>
    </xf>
    <xf numFmtId="0" fontId="3" fillId="0" borderId="0" xfId="0" applyFont="1" applyAlignment="1" applyProtection="1">
      <alignment vertical="center"/>
    </xf>
    <xf numFmtId="177" fontId="3" fillId="0" borderId="0" xfId="0" applyNumberFormat="1" applyFont="1" applyAlignment="1" applyProtection="1">
      <alignment vertical="center" wrapText="1"/>
    </xf>
    <xf numFmtId="38" fontId="3" fillId="0" borderId="0" xfId="1" applyFont="1" applyAlignment="1" applyProtection="1">
      <alignment horizontal="right" vertical="center"/>
    </xf>
    <xf numFmtId="177" fontId="3" fillId="0" borderId="0" xfId="0" applyNumberFormat="1" applyFont="1" applyAlignment="1" applyProtection="1">
      <alignment horizontal="right" vertical="center" wrapText="1"/>
    </xf>
    <xf numFmtId="40" fontId="3" fillId="0" borderId="1" xfId="1" applyNumberFormat="1" applyFont="1" applyBorder="1" applyAlignment="1" applyProtection="1">
      <alignment vertical="center"/>
    </xf>
    <xf numFmtId="38" fontId="3" fillId="0" borderId="9" xfId="1" applyFont="1" applyBorder="1" applyAlignment="1" applyProtection="1">
      <alignment horizontal="center" vertical="center" shrinkToFit="1"/>
      <protection locked="0"/>
    </xf>
    <xf numFmtId="38" fontId="3" fillId="0" borderId="8" xfId="1" applyFont="1" applyBorder="1" applyAlignment="1" applyProtection="1">
      <alignment horizontal="center" vertical="center" shrinkToFit="1"/>
      <protection locked="0"/>
    </xf>
    <xf numFmtId="38" fontId="3" fillId="0" borderId="26" xfId="1" applyFont="1" applyFill="1" applyBorder="1" applyAlignment="1" applyProtection="1">
      <alignment vertical="center" shrinkToFit="1"/>
      <protection locked="0"/>
    </xf>
    <xf numFmtId="38" fontId="3" fillId="0" borderId="27" xfId="1" applyFont="1" applyFill="1" applyBorder="1" applyAlignment="1" applyProtection="1">
      <alignment vertical="center"/>
      <protection locked="0"/>
    </xf>
    <xf numFmtId="38" fontId="3" fillId="0" borderId="28" xfId="1" applyFont="1" applyBorder="1" applyAlignment="1" applyProtection="1">
      <alignment vertical="center"/>
      <protection locked="0"/>
    </xf>
    <xf numFmtId="38" fontId="3" fillId="0" borderId="29" xfId="1" applyFont="1" applyBorder="1" applyAlignment="1" applyProtection="1">
      <alignment vertical="center"/>
      <protection locked="0"/>
    </xf>
    <xf numFmtId="38" fontId="3" fillId="0" borderId="27" xfId="1" applyFont="1" applyBorder="1" applyAlignment="1" applyProtection="1">
      <alignment vertical="center"/>
      <protection locked="0"/>
    </xf>
    <xf numFmtId="38" fontId="3" fillId="0" borderId="30" xfId="1" applyFont="1" applyBorder="1" applyAlignment="1" applyProtection="1">
      <alignment vertical="center"/>
      <protection locked="0"/>
    </xf>
    <xf numFmtId="38" fontId="3" fillId="0" borderId="0" xfId="1" applyFont="1" applyFill="1" applyAlignment="1" applyProtection="1">
      <alignment vertical="center"/>
      <protection locked="0"/>
    </xf>
    <xf numFmtId="38" fontId="3" fillId="0" borderId="31" xfId="1" applyFont="1" applyFill="1" applyBorder="1" applyAlignment="1" applyProtection="1">
      <alignment vertical="center" shrinkToFit="1"/>
      <protection locked="0"/>
    </xf>
    <xf numFmtId="38" fontId="3" fillId="0" borderId="32" xfId="1" applyFont="1" applyFill="1" applyBorder="1" applyAlignment="1" applyProtection="1">
      <alignment vertical="center"/>
      <protection locked="0"/>
    </xf>
    <xf numFmtId="38" fontId="3" fillId="0" borderId="33" xfId="1" applyFont="1" applyBorder="1" applyAlignment="1" applyProtection="1">
      <alignment vertical="center"/>
      <protection locked="0"/>
    </xf>
    <xf numFmtId="38" fontId="3" fillId="0" borderId="34" xfId="1" applyFont="1" applyBorder="1" applyAlignment="1" applyProtection="1">
      <alignment vertical="center"/>
      <protection locked="0"/>
    </xf>
    <xf numFmtId="38" fontId="3" fillId="0" borderId="32"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Fill="1" applyBorder="1" applyAlignment="1" applyProtection="1">
      <alignment vertical="center" shrinkToFit="1"/>
      <protection locked="0"/>
    </xf>
    <xf numFmtId="38" fontId="3" fillId="0" borderId="37" xfId="1" applyFont="1" applyFill="1" applyBorder="1" applyAlignment="1" applyProtection="1">
      <alignment vertical="center"/>
      <protection locked="0"/>
    </xf>
    <xf numFmtId="38" fontId="3" fillId="0" borderId="38" xfId="1" applyFont="1" applyBorder="1" applyAlignment="1" applyProtection="1">
      <alignment vertical="center"/>
      <protection locked="0"/>
    </xf>
    <xf numFmtId="38" fontId="3" fillId="0" borderId="39" xfId="1" applyFont="1" applyBorder="1" applyAlignment="1" applyProtection="1">
      <alignment vertical="center"/>
      <protection locked="0"/>
    </xf>
    <xf numFmtId="38" fontId="3" fillId="0" borderId="37" xfId="1" applyFont="1" applyBorder="1" applyAlignment="1" applyProtection="1">
      <alignment vertical="center"/>
      <protection locked="0"/>
    </xf>
    <xf numFmtId="38" fontId="3" fillId="0" borderId="40" xfId="1" applyFont="1" applyBorder="1" applyAlignment="1" applyProtection="1">
      <alignment vertical="center"/>
      <protection locked="0"/>
    </xf>
    <xf numFmtId="38" fontId="3" fillId="0" borderId="9" xfId="1" applyFont="1" applyFill="1" applyBorder="1" applyAlignment="1" applyProtection="1">
      <alignment horizontal="center" vertical="center" shrinkToFit="1"/>
      <protection locked="0"/>
    </xf>
    <xf numFmtId="38" fontId="3" fillId="0" borderId="32" xfId="1" applyFont="1" applyFill="1" applyBorder="1" applyAlignment="1" applyProtection="1">
      <alignment horizontal="right" vertical="center"/>
      <protection locked="0"/>
    </xf>
    <xf numFmtId="38" fontId="3" fillId="0" borderId="33" xfId="1" applyFont="1" applyBorder="1" applyAlignment="1" applyProtection="1">
      <alignment horizontal="right" vertical="center"/>
      <protection locked="0"/>
    </xf>
    <xf numFmtId="38" fontId="3" fillId="0" borderId="34" xfId="1" applyFont="1" applyBorder="1" applyAlignment="1" applyProtection="1">
      <alignment horizontal="right" vertical="center"/>
      <protection locked="0"/>
    </xf>
    <xf numFmtId="38" fontId="3" fillId="0" borderId="32" xfId="1" applyFont="1" applyBorder="1" applyAlignment="1" applyProtection="1">
      <alignment horizontal="right" vertical="center"/>
      <protection locked="0"/>
    </xf>
    <xf numFmtId="38" fontId="3" fillId="0" borderId="35" xfId="1" applyFont="1" applyBorder="1" applyAlignment="1" applyProtection="1">
      <alignment horizontal="right" vertical="center"/>
      <protection locked="0"/>
    </xf>
    <xf numFmtId="38" fontId="3" fillId="0" borderId="31" xfId="1" applyFont="1" applyBorder="1" applyAlignment="1" applyProtection="1">
      <alignment vertical="center" shrinkToFit="1"/>
      <protection locked="0"/>
    </xf>
    <xf numFmtId="38" fontId="3" fillId="0" borderId="36" xfId="1" applyFont="1" applyBorder="1" applyAlignment="1" applyProtection="1">
      <alignment vertical="center" shrinkToFit="1"/>
      <protection locked="0"/>
    </xf>
    <xf numFmtId="38" fontId="3" fillId="0" borderId="28" xfId="1" applyFont="1" applyBorder="1" applyAlignment="1" applyProtection="1">
      <alignment vertical="center"/>
    </xf>
    <xf numFmtId="38" fontId="3" fillId="0" borderId="33" xfId="1" applyFont="1" applyBorder="1" applyAlignment="1" applyProtection="1">
      <alignment vertical="center"/>
    </xf>
    <xf numFmtId="38" fontId="3" fillId="0" borderId="38" xfId="1" applyFont="1" applyBorder="1" applyAlignment="1" applyProtection="1">
      <alignment vertical="center"/>
    </xf>
    <xf numFmtId="38" fontId="3" fillId="0" borderId="40" xfId="1" applyFont="1" applyBorder="1" applyAlignment="1" applyProtection="1">
      <alignment vertical="center"/>
    </xf>
    <xf numFmtId="38" fontId="3" fillId="0" borderId="41" xfId="1" applyFont="1" applyBorder="1" applyAlignment="1" applyProtection="1">
      <alignment vertical="center"/>
    </xf>
    <xf numFmtId="38" fontId="3" fillId="0" borderId="1" xfId="1" applyFont="1" applyBorder="1" applyAlignment="1" applyProtection="1">
      <alignment horizontal="left" vertical="center"/>
      <protection locked="0"/>
    </xf>
    <xf numFmtId="38" fontId="3" fillId="0" borderId="15" xfId="1" applyFont="1" applyBorder="1" applyAlignment="1" applyProtection="1">
      <alignment horizontal="center" vertical="center" shrinkToFit="1"/>
      <protection locked="0"/>
    </xf>
    <xf numFmtId="38" fontId="5" fillId="0" borderId="16" xfId="1" applyFont="1" applyBorder="1" applyAlignment="1" applyProtection="1">
      <alignment horizontal="center" vertical="center" wrapText="1"/>
      <protection locked="0"/>
    </xf>
    <xf numFmtId="38" fontId="3" fillId="0" borderId="0" xfId="1" applyFont="1" applyBorder="1" applyAlignment="1" applyProtection="1">
      <alignment horizontal="center" vertical="center"/>
      <protection locked="0"/>
    </xf>
    <xf numFmtId="38" fontId="3" fillId="0" borderId="5" xfId="1" applyFont="1" applyBorder="1" applyAlignment="1" applyProtection="1">
      <alignment vertical="center"/>
      <protection locked="0"/>
    </xf>
    <xf numFmtId="38" fontId="3" fillId="0" borderId="1" xfId="1" applyFont="1" applyBorder="1" applyAlignment="1" applyProtection="1">
      <alignment horizontal="center" vertical="center"/>
      <protection locked="0"/>
    </xf>
    <xf numFmtId="38" fontId="3" fillId="0" borderId="6" xfId="1" applyFont="1" applyBorder="1" applyAlignment="1" applyProtection="1">
      <alignment vertical="center"/>
      <protection locked="0"/>
    </xf>
    <xf numFmtId="38" fontId="3" fillId="0" borderId="0" xfId="1" applyFont="1" applyAlignment="1" applyProtection="1">
      <alignment horizontal="distributed" vertical="center"/>
      <protection locked="0"/>
    </xf>
    <xf numFmtId="38" fontId="3" fillId="0" borderId="1" xfId="1" applyFont="1" applyBorder="1" applyAlignment="1" applyProtection="1">
      <alignment horizontal="distributed" vertical="center"/>
      <protection locked="0"/>
    </xf>
    <xf numFmtId="38" fontId="3" fillId="0" borderId="15" xfId="1" applyFont="1" applyBorder="1" applyAlignment="1" applyProtection="1">
      <alignment vertical="center" shrinkToFit="1"/>
      <protection locked="0"/>
    </xf>
    <xf numFmtId="180" fontId="3" fillId="0" borderId="0" xfId="1" applyNumberFormat="1" applyFont="1" applyAlignment="1" applyProtection="1">
      <alignment vertical="center"/>
      <protection locked="0"/>
    </xf>
    <xf numFmtId="180" fontId="3" fillId="0" borderId="1" xfId="1" applyNumberFormat="1" applyFont="1" applyBorder="1" applyAlignment="1" applyProtection="1">
      <alignment vertical="center"/>
      <protection locked="0"/>
    </xf>
    <xf numFmtId="38" fontId="5" fillId="0" borderId="15" xfId="1" applyFont="1" applyBorder="1" applyAlignment="1" applyProtection="1">
      <alignment horizontal="center" vertical="center"/>
      <protection locked="0"/>
    </xf>
    <xf numFmtId="0" fontId="0" fillId="0" borderId="0" xfId="0" applyBorder="1" applyAlignment="1" applyProtection="1">
      <alignment vertical="center"/>
      <protection locked="0"/>
    </xf>
    <xf numFmtId="38" fontId="3" fillId="0" borderId="5" xfId="1" applyFont="1" applyBorder="1" applyAlignment="1" applyProtection="1">
      <alignment horizontal="distributed" vertical="center"/>
      <protection locked="0"/>
    </xf>
    <xf numFmtId="178" fontId="3" fillId="0" borderId="0" xfId="0" applyNumberFormat="1" applyFont="1" applyBorder="1" applyAlignment="1" applyProtection="1">
      <alignment horizontal="right" vertical="center"/>
      <protection locked="0"/>
    </xf>
    <xf numFmtId="0" fontId="3" fillId="0" borderId="0" xfId="0" applyFont="1" applyFill="1" applyBorder="1" applyAlignment="1" applyProtection="1">
      <alignment horizontal="distributed"/>
      <protection locked="0"/>
    </xf>
    <xf numFmtId="0" fontId="4" fillId="0" borderId="0" xfId="0" applyFont="1" applyFill="1" applyBorder="1" applyAlignment="1" applyProtection="1">
      <alignment horizontal="distributed"/>
      <protection locked="0"/>
    </xf>
    <xf numFmtId="0" fontId="3" fillId="0" borderId="44" xfId="0" applyFont="1" applyFill="1" applyBorder="1" applyAlignment="1" applyProtection="1">
      <alignment horizontal="center"/>
      <protection locked="0"/>
    </xf>
    <xf numFmtId="0" fontId="4" fillId="0" borderId="0" xfId="0" applyFont="1" applyFill="1" applyAlignment="1" applyProtection="1">
      <protection locked="0"/>
    </xf>
    <xf numFmtId="0" fontId="3" fillId="0" borderId="0" xfId="0" applyFont="1" applyFill="1" applyBorder="1" applyAlignment="1" applyProtection="1">
      <alignment horizontal="center"/>
      <protection locked="0"/>
    </xf>
    <xf numFmtId="0" fontId="11" fillId="0" borderId="0" xfId="0" applyFont="1" applyFill="1" applyAlignment="1" applyProtection="1">
      <protection locked="0"/>
    </xf>
    <xf numFmtId="38" fontId="12" fillId="0" borderId="0" xfId="1" applyFont="1" applyAlignment="1" applyProtection="1">
      <alignment vertical="center"/>
      <protection locked="0"/>
    </xf>
    <xf numFmtId="0" fontId="4" fillId="0" borderId="0" xfId="0" applyFont="1" applyFill="1" applyBorder="1" applyAlignment="1" applyProtection="1">
      <protection locked="0"/>
    </xf>
    <xf numFmtId="0" fontId="4" fillId="0" borderId="1" xfId="0" applyFont="1" applyFill="1" applyBorder="1" applyAlignment="1" applyProtection="1">
      <protection locked="0"/>
    </xf>
    <xf numFmtId="0" fontId="3" fillId="0" borderId="1" xfId="0" applyFont="1" applyFill="1" applyBorder="1" applyAlignment="1" applyProtection="1">
      <alignment horizontal="center"/>
      <protection locked="0"/>
    </xf>
    <xf numFmtId="0" fontId="4" fillId="0" borderId="1" xfId="0" applyFont="1" applyFill="1" applyBorder="1" applyAlignment="1" applyProtection="1">
      <alignment horizontal="distributed"/>
      <protection locked="0"/>
    </xf>
    <xf numFmtId="38" fontId="4" fillId="0" borderId="15" xfId="1" applyFont="1" applyBorder="1" applyAlignment="1" applyProtection="1">
      <alignment horizontal="center" vertical="center"/>
      <protection locked="0"/>
    </xf>
    <xf numFmtId="38" fontId="4" fillId="0" borderId="16" xfId="1" applyFont="1" applyBorder="1" applyAlignment="1" applyProtection="1">
      <alignment horizontal="center" vertical="center"/>
      <protection locked="0"/>
    </xf>
    <xf numFmtId="38" fontId="3" fillId="0" borderId="46" xfId="1" applyFont="1" applyBorder="1" applyAlignment="1" applyProtection="1">
      <alignment horizontal="distributed" vertical="center" justifyLastLine="1"/>
      <protection locked="0"/>
    </xf>
    <xf numFmtId="38" fontId="3" fillId="0" borderId="46" xfId="1" applyFont="1" applyBorder="1" applyAlignment="1" applyProtection="1">
      <alignment horizontal="distributed" vertical="center" wrapText="1" justifyLastLine="1"/>
      <protection locked="0"/>
    </xf>
    <xf numFmtId="38" fontId="3" fillId="0" borderId="5" xfId="1" applyFont="1" applyBorder="1" applyAlignment="1" applyProtection="1">
      <alignment horizontal="center" vertical="center" wrapText="1"/>
      <protection locked="0"/>
    </xf>
    <xf numFmtId="38" fontId="5" fillId="0" borderId="5" xfId="1" applyFont="1" applyBorder="1" applyAlignment="1" applyProtection="1">
      <alignment horizontal="center" vertical="center" wrapText="1"/>
      <protection locked="0"/>
    </xf>
    <xf numFmtId="38" fontId="5" fillId="0" borderId="46" xfId="1" applyFont="1" applyBorder="1" applyAlignment="1" applyProtection="1">
      <alignment horizontal="distributed" vertical="center" wrapText="1" justifyLastLine="1"/>
      <protection locked="0"/>
    </xf>
    <xf numFmtId="38" fontId="4" fillId="0" borderId="5" xfId="1" applyFont="1" applyBorder="1" applyAlignment="1" applyProtection="1">
      <alignment horizontal="center" vertical="center" wrapText="1"/>
      <protection locked="0"/>
    </xf>
    <xf numFmtId="38" fontId="4" fillId="0" borderId="46" xfId="1" applyFont="1" applyBorder="1" applyAlignment="1" applyProtection="1">
      <alignment horizontal="distributed" vertical="center" wrapText="1" justifyLastLine="1"/>
      <protection locked="0"/>
    </xf>
    <xf numFmtId="38" fontId="4" fillId="0" borderId="5" xfId="1" applyFont="1" applyBorder="1" applyAlignment="1" applyProtection="1">
      <alignment horizontal="center" vertical="center"/>
      <protection locked="0"/>
    </xf>
    <xf numFmtId="38" fontId="4" fillId="0" borderId="46" xfId="1" applyFont="1" applyBorder="1" applyAlignment="1" applyProtection="1">
      <alignment horizontal="distributed" vertical="center" justifyLastLine="1"/>
      <protection locked="0"/>
    </xf>
    <xf numFmtId="38" fontId="3" fillId="0" borderId="5" xfId="1" applyFont="1" applyBorder="1" applyAlignment="1" applyProtection="1">
      <alignment horizontal="center" vertical="center" wrapText="1" shrinkToFit="1"/>
      <protection locked="0"/>
    </xf>
    <xf numFmtId="38" fontId="3" fillId="0" borderId="46" xfId="1" applyFont="1" applyBorder="1" applyAlignment="1" applyProtection="1">
      <alignment horizontal="distributed" vertical="center" wrapText="1" justifyLastLine="1" shrinkToFit="1"/>
      <protection locked="0"/>
    </xf>
    <xf numFmtId="38" fontId="3" fillId="0" borderId="47" xfId="1" applyFont="1" applyBorder="1" applyAlignment="1" applyProtection="1">
      <alignment horizontal="distributed" vertical="center" justifyLastLine="1"/>
      <protection locked="0"/>
    </xf>
    <xf numFmtId="0" fontId="3" fillId="0" borderId="1" xfId="0" applyFont="1" applyBorder="1" applyAlignment="1" applyProtection="1">
      <alignment horizontal="left" vertical="center"/>
      <protection locked="0"/>
    </xf>
    <xf numFmtId="38" fontId="3" fillId="0" borderId="48" xfId="1" applyFont="1" applyBorder="1" applyAlignment="1" applyProtection="1">
      <alignment horizontal="center" vertical="center"/>
      <protection locked="0"/>
    </xf>
    <xf numFmtId="38" fontId="5" fillId="0" borderId="13" xfId="1" applyFont="1" applyBorder="1" applyAlignment="1" applyProtection="1">
      <alignment horizontal="center" vertical="center"/>
      <protection locked="0"/>
    </xf>
    <xf numFmtId="49" fontId="3" fillId="0" borderId="1" xfId="1" applyNumberFormat="1" applyFont="1" applyBorder="1" applyAlignment="1" applyProtection="1">
      <alignment horizontal="right" vertical="center"/>
      <protection locked="0"/>
    </xf>
    <xf numFmtId="38" fontId="3" fillId="0" borderId="0" xfId="1" applyFont="1" applyAlignment="1" applyProtection="1">
      <alignment horizontal="left" vertical="center"/>
      <protection locked="0"/>
    </xf>
    <xf numFmtId="38" fontId="3" fillId="0" borderId="12" xfId="1" applyFont="1" applyBorder="1" applyAlignment="1" applyProtection="1">
      <alignment vertical="center"/>
      <protection locked="0"/>
    </xf>
    <xf numFmtId="49" fontId="3" fillId="0" borderId="0" xfId="1" applyNumberFormat="1" applyFont="1" applyBorder="1" applyAlignment="1" applyProtection="1">
      <alignment horizontal="right" vertical="center"/>
      <protection locked="0"/>
    </xf>
    <xf numFmtId="49" fontId="3" fillId="0" borderId="11" xfId="1" applyNumberFormat="1" applyFont="1" applyBorder="1" applyAlignment="1" applyProtection="1">
      <alignment horizontal="right" vertical="center"/>
      <protection locked="0"/>
    </xf>
    <xf numFmtId="185" fontId="3" fillId="0" borderId="12" xfId="1" applyNumberFormat="1" applyFont="1" applyBorder="1" applyAlignment="1" applyProtection="1">
      <alignment horizontal="right" vertical="center"/>
      <protection locked="0"/>
    </xf>
    <xf numFmtId="49" fontId="3" fillId="0" borderId="5" xfId="1" applyNumberFormat="1" applyFont="1" applyBorder="1" applyAlignment="1" applyProtection="1">
      <alignment horizontal="right" vertical="center"/>
      <protection locked="0"/>
    </xf>
    <xf numFmtId="185" fontId="3" fillId="0" borderId="0" xfId="1" applyNumberFormat="1" applyFont="1" applyBorder="1" applyAlignment="1" applyProtection="1">
      <alignment horizontal="right" vertical="center"/>
      <protection locked="0"/>
    </xf>
    <xf numFmtId="49" fontId="3" fillId="0" borderId="6" xfId="1" applyNumberFormat="1" applyFont="1" applyBorder="1" applyAlignment="1" applyProtection="1">
      <alignment horizontal="right" vertical="center"/>
      <protection locked="0"/>
    </xf>
    <xf numFmtId="185" fontId="3" fillId="0" borderId="1" xfId="1" applyNumberFormat="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38" fontId="3" fillId="0" borderId="5" xfId="1" applyFont="1" applyBorder="1" applyAlignment="1" applyProtection="1">
      <alignment horizontal="right" vertical="center"/>
      <protection locked="0"/>
    </xf>
    <xf numFmtId="38" fontId="3" fillId="0" borderId="6" xfId="1" applyFont="1" applyBorder="1" applyAlignment="1" applyProtection="1">
      <alignment horizontal="right" vertical="center"/>
      <protection locked="0"/>
    </xf>
    <xf numFmtId="185" fontId="3" fillId="0" borderId="10" xfId="1" applyNumberFormat="1" applyFont="1" applyBorder="1" applyAlignment="1" applyProtection="1">
      <alignment horizontal="right" vertical="center"/>
    </xf>
    <xf numFmtId="185" fontId="3" fillId="0" borderId="4" xfId="1" applyNumberFormat="1" applyFont="1" applyBorder="1" applyAlignment="1" applyProtection="1">
      <alignment horizontal="right" vertical="center"/>
    </xf>
    <xf numFmtId="185" fontId="3" fillId="0" borderId="0" xfId="1" applyNumberFormat="1" applyFont="1" applyBorder="1" applyAlignment="1" applyProtection="1">
      <alignment horizontal="right" vertical="center"/>
    </xf>
    <xf numFmtId="185" fontId="3" fillId="0" borderId="7" xfId="1" applyNumberFormat="1" applyFont="1" applyBorder="1" applyAlignment="1" applyProtection="1">
      <alignment horizontal="right" vertical="center"/>
    </xf>
    <xf numFmtId="38" fontId="3" fillId="0" borderId="12" xfId="1" applyFont="1" applyBorder="1" applyAlignment="1" applyProtection="1">
      <alignment vertical="center"/>
    </xf>
    <xf numFmtId="38" fontId="3" fillId="0" borderId="0" xfId="1" applyFont="1" applyBorder="1" applyAlignment="1" applyProtection="1">
      <alignment horizontal="right" vertical="center"/>
    </xf>
    <xf numFmtId="38" fontId="3" fillId="0" borderId="1" xfId="1" applyFont="1" applyBorder="1" applyAlignment="1" applyProtection="1">
      <alignment horizontal="right" vertical="center"/>
    </xf>
    <xf numFmtId="0" fontId="3" fillId="0" borderId="48" xfId="0" applyFont="1" applyBorder="1" applyAlignment="1" applyProtection="1">
      <alignment vertical="center"/>
      <protection locked="0"/>
    </xf>
    <xf numFmtId="0" fontId="3" fillId="0" borderId="49" xfId="0"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38" fontId="3" fillId="0" borderId="0" xfId="1" applyFont="1" applyAlignment="1" applyProtection="1">
      <alignment horizontal="right" vertical="center" shrinkToFit="1"/>
      <protection locked="0"/>
    </xf>
    <xf numFmtId="0" fontId="3" fillId="0" borderId="14" xfId="0" applyFont="1" applyBorder="1" applyAlignment="1" applyProtection="1">
      <alignment vertical="center"/>
      <protection locked="0"/>
    </xf>
    <xf numFmtId="38" fontId="3" fillId="0" borderId="50" xfId="1" applyFont="1" applyBorder="1" applyAlignment="1" applyProtection="1">
      <alignment horizontal="center" vertical="center"/>
      <protection locked="0"/>
    </xf>
    <xf numFmtId="38" fontId="3" fillId="0" borderId="16" xfId="1" applyFont="1" applyBorder="1" applyAlignment="1" applyProtection="1">
      <alignment horizontal="center" vertical="center"/>
      <protection locked="0"/>
    </xf>
    <xf numFmtId="38" fontId="3" fillId="0" borderId="46" xfId="1" applyFont="1" applyBorder="1" applyAlignment="1" applyProtection="1">
      <alignment horizontal="center" vertical="center"/>
      <protection locked="0"/>
    </xf>
    <xf numFmtId="0" fontId="3" fillId="0" borderId="51" xfId="0" applyFont="1" applyBorder="1" applyAlignment="1" applyProtection="1">
      <alignment horizontal="center" vertical="center"/>
      <protection locked="0"/>
    </xf>
    <xf numFmtId="0" fontId="3" fillId="0" borderId="0" xfId="0" applyFont="1" applyBorder="1" applyAlignment="1" applyProtection="1">
      <alignment horizontal="right" vertical="center" wrapText="1"/>
      <protection locked="0"/>
    </xf>
    <xf numFmtId="38" fontId="3" fillId="0" borderId="10" xfId="1" applyFont="1" applyBorder="1" applyAlignment="1" applyProtection="1">
      <alignment vertical="center"/>
    </xf>
    <xf numFmtId="0" fontId="3" fillId="0" borderId="12" xfId="0" applyFont="1" applyBorder="1" applyAlignment="1" applyProtection="1">
      <alignment horizontal="center" vertical="center"/>
      <protection locked="0"/>
    </xf>
    <xf numFmtId="38" fontId="3" fillId="0" borderId="11" xfId="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0" xfId="0" applyFont="1" applyAlignment="1" applyProtection="1">
      <alignment horizontal="left"/>
      <protection locked="0"/>
    </xf>
    <xf numFmtId="0" fontId="3" fillId="0" borderId="18" xfId="0" applyFont="1" applyBorder="1" applyAlignment="1" applyProtection="1">
      <alignment horizontal="center"/>
      <protection locked="0"/>
    </xf>
    <xf numFmtId="0" fontId="3" fillId="0" borderId="12" xfId="0" applyFont="1" applyBorder="1" applyProtection="1">
      <protection locked="0"/>
    </xf>
    <xf numFmtId="0" fontId="3" fillId="0" borderId="46" xfId="0" applyFont="1" applyBorder="1" applyAlignment="1" applyProtection="1">
      <alignment horizontal="center"/>
      <protection locked="0"/>
    </xf>
    <xf numFmtId="0" fontId="3" fillId="0" borderId="0" xfId="0" applyFont="1" applyBorder="1" applyProtection="1">
      <protection locked="0"/>
    </xf>
    <xf numFmtId="0" fontId="3" fillId="0" borderId="0" xfId="0" applyFont="1" applyBorder="1" applyAlignment="1" applyProtection="1">
      <alignment horizontal="right"/>
      <protection locked="0"/>
    </xf>
    <xf numFmtId="0" fontId="3" fillId="0" borderId="0" xfId="0" applyFont="1" applyAlignment="1" applyProtection="1">
      <alignment horizontal="right"/>
      <protection locked="0"/>
    </xf>
    <xf numFmtId="0" fontId="3" fillId="0" borderId="47" xfId="0" applyFont="1" applyBorder="1" applyAlignment="1" applyProtection="1">
      <alignment horizontal="center"/>
      <protection locked="0"/>
    </xf>
    <xf numFmtId="0" fontId="3" fillId="0" borderId="1" xfId="0" applyFont="1" applyBorder="1" applyProtection="1">
      <protection locked="0"/>
    </xf>
    <xf numFmtId="0" fontId="0" fillId="0" borderId="14" xfId="0" applyFont="1" applyBorder="1" applyAlignment="1" applyProtection="1">
      <protection locked="0"/>
    </xf>
    <xf numFmtId="38" fontId="3" fillId="0" borderId="4" xfId="1" applyFont="1" applyBorder="1" applyAlignment="1" applyProtection="1">
      <alignment horizontal="center" vertical="center"/>
      <protection locked="0"/>
    </xf>
    <xf numFmtId="38" fontId="3" fillId="0" borderId="49" xfId="1" applyFont="1" applyBorder="1" applyAlignment="1" applyProtection="1">
      <alignment horizontal="center" vertical="center"/>
      <protection locked="0"/>
    </xf>
    <xf numFmtId="38" fontId="5" fillId="0" borderId="12" xfId="1" applyFont="1" applyBorder="1" applyAlignment="1" applyProtection="1">
      <alignment horizontal="right" vertical="center"/>
      <protection locked="0"/>
    </xf>
    <xf numFmtId="0" fontId="3" fillId="0" borderId="46" xfId="0" applyFont="1" applyBorder="1" applyAlignment="1" applyProtection="1">
      <alignment vertical="center"/>
      <protection locked="0"/>
    </xf>
    <xf numFmtId="0" fontId="3" fillId="0" borderId="52" xfId="0" applyFont="1" applyBorder="1" applyAlignment="1" applyProtection="1">
      <alignment vertical="center"/>
      <protection locked="0"/>
    </xf>
    <xf numFmtId="0" fontId="3" fillId="0" borderId="48" xfId="0" applyFont="1" applyBorder="1" applyAlignment="1" applyProtection="1">
      <alignment horizontal="right" vertical="center"/>
      <protection locked="0"/>
    </xf>
    <xf numFmtId="0" fontId="3" fillId="0" borderId="13" xfId="0" applyFont="1" applyBorder="1" applyAlignment="1" applyProtection="1">
      <alignment vertical="center"/>
      <protection locked="0"/>
    </xf>
    <xf numFmtId="0" fontId="3" fillId="0" borderId="13" xfId="0" applyFont="1" applyBorder="1" applyAlignment="1" applyProtection="1">
      <alignment horizontal="right" vertical="center"/>
      <protection locked="0"/>
    </xf>
    <xf numFmtId="0" fontId="3" fillId="0" borderId="53" xfId="0" applyFont="1" applyBorder="1" applyAlignment="1" applyProtection="1">
      <alignment horizontal="right" vertical="center"/>
      <protection locked="0"/>
    </xf>
    <xf numFmtId="0" fontId="3" fillId="0" borderId="28"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4" xfId="0" applyFont="1" applyBorder="1" applyAlignment="1" applyProtection="1">
      <alignment horizontal="right" vertical="center"/>
      <protection locked="0"/>
    </xf>
    <xf numFmtId="0" fontId="3" fillId="0" borderId="33"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55" xfId="0" applyFont="1" applyBorder="1" applyAlignment="1" applyProtection="1">
      <alignment horizontal="right" vertical="center"/>
      <protection locked="0"/>
    </xf>
    <xf numFmtId="0" fontId="3" fillId="0" borderId="56" xfId="0" applyFont="1" applyBorder="1" applyAlignment="1" applyProtection="1">
      <alignment horizontal="center" vertical="center"/>
      <protection locked="0"/>
    </xf>
    <xf numFmtId="0" fontId="3" fillId="0" borderId="57" xfId="0" applyFont="1" applyBorder="1" applyAlignment="1" applyProtection="1">
      <alignment horizontal="center" vertical="center"/>
      <protection locked="0"/>
    </xf>
    <xf numFmtId="0" fontId="3" fillId="0" borderId="58"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 fillId="0" borderId="32" xfId="0" applyFont="1" applyBorder="1" applyAlignment="1" applyProtection="1">
      <alignment horizontal="center" vertical="center"/>
    </xf>
    <xf numFmtId="0" fontId="3" fillId="0" borderId="0" xfId="0" applyFont="1" applyAlignment="1" applyProtection="1">
      <alignment horizontal="center" vertical="center" wrapText="1"/>
      <protection locked="0"/>
    </xf>
    <xf numFmtId="0" fontId="3" fillId="0" borderId="18" xfId="0" applyFont="1" applyBorder="1" applyAlignment="1" applyProtection="1">
      <alignment horizontal="center" vertical="center"/>
      <protection locked="0"/>
    </xf>
    <xf numFmtId="0" fontId="3" fillId="0" borderId="49" xfId="0" applyFont="1" applyBorder="1" applyAlignment="1" applyProtection="1">
      <alignment vertical="center"/>
      <protection locked="0"/>
    </xf>
    <xf numFmtId="0" fontId="3" fillId="0" borderId="4" xfId="0" applyFont="1" applyBorder="1" applyAlignment="1" applyProtection="1">
      <alignment horizontal="right" vertical="center"/>
    </xf>
    <xf numFmtId="0" fontId="0" fillId="0" borderId="0" xfId="0" applyFont="1" applyProtection="1">
      <protection locked="0"/>
    </xf>
    <xf numFmtId="0" fontId="5" fillId="0" borderId="13" xfId="0" applyFont="1" applyBorder="1" applyAlignment="1" applyProtection="1">
      <alignment horizontal="distributed" vertical="center"/>
      <protection locked="0"/>
    </xf>
    <xf numFmtId="0" fontId="3" fillId="2" borderId="43" xfId="0" applyFont="1" applyFill="1" applyBorder="1" applyProtection="1">
      <protection locked="0"/>
    </xf>
    <xf numFmtId="0" fontId="7" fillId="2" borderId="43" xfId="0" applyFont="1" applyFill="1" applyBorder="1" applyAlignment="1" applyProtection="1">
      <alignment horizontal="distributed" vertical="center"/>
      <protection locked="0"/>
    </xf>
    <xf numFmtId="0" fontId="3" fillId="2" borderId="28" xfId="0" applyFont="1" applyFill="1" applyBorder="1" applyAlignment="1" applyProtection="1">
      <alignment horizontal="center" vertical="center"/>
      <protection locked="0"/>
    </xf>
    <xf numFmtId="0" fontId="3" fillId="2" borderId="0" xfId="0" applyFont="1" applyFill="1" applyProtection="1">
      <protection locked="0"/>
    </xf>
    <xf numFmtId="0" fontId="7" fillId="2" borderId="0" xfId="0" applyFont="1" applyFill="1" applyAlignment="1" applyProtection="1">
      <alignment horizontal="distributed" vertical="center"/>
      <protection locked="0"/>
    </xf>
    <xf numFmtId="0" fontId="7" fillId="2" borderId="60" xfId="0" applyFont="1" applyFill="1" applyBorder="1" applyAlignment="1" applyProtection="1">
      <alignment horizontal="right" vertical="center"/>
      <protection locked="0"/>
    </xf>
    <xf numFmtId="0" fontId="3" fillId="2" borderId="0" xfId="0" applyFont="1" applyFill="1" applyAlignment="1" applyProtection="1">
      <alignment horizontal="distributed" vertical="center" justifyLastLine="1"/>
      <protection locked="0"/>
    </xf>
    <xf numFmtId="0" fontId="3" fillId="2" borderId="0" xfId="0" applyFont="1" applyFill="1" applyAlignment="1" applyProtection="1">
      <alignment horizontal="distributed" vertical="center"/>
      <protection locked="0"/>
    </xf>
    <xf numFmtId="0" fontId="3" fillId="2" borderId="60" xfId="0" applyFont="1" applyFill="1" applyBorder="1" applyAlignment="1" applyProtection="1">
      <alignment horizontal="right" vertical="center"/>
      <protection locked="0"/>
    </xf>
    <xf numFmtId="0" fontId="7" fillId="2" borderId="0" xfId="0" applyFont="1" applyFill="1" applyAlignment="1" applyProtection="1">
      <alignment horizontal="distributed" vertical="center" justifyLastLine="1"/>
      <protection locked="0"/>
    </xf>
    <xf numFmtId="0" fontId="7" fillId="2" borderId="13" xfId="0" applyFont="1" applyFill="1" applyBorder="1" applyAlignment="1" applyProtection="1">
      <alignment horizontal="distributed" vertical="center"/>
      <protection locked="0"/>
    </xf>
    <xf numFmtId="0" fontId="7" fillId="2" borderId="61" xfId="0" applyFont="1" applyFill="1" applyBorder="1" applyAlignment="1" applyProtection="1">
      <alignment horizontal="right" vertical="center"/>
      <protection locked="0"/>
    </xf>
    <xf numFmtId="0" fontId="8" fillId="0" borderId="0" xfId="0" applyFont="1" applyProtection="1">
      <protection locked="0"/>
    </xf>
    <xf numFmtId="0" fontId="4" fillId="0" borderId="0" xfId="0" applyFont="1" applyProtection="1">
      <protection locked="0"/>
    </xf>
    <xf numFmtId="0" fontId="4" fillId="0" borderId="0" xfId="0" applyFont="1" applyAlignment="1" applyProtection="1">
      <protection locked="0"/>
    </xf>
    <xf numFmtId="38" fontId="3" fillId="0" borderId="18" xfId="1" applyFont="1" applyBorder="1" applyAlignment="1" applyProtection="1">
      <alignment vertical="center"/>
      <protection locked="0"/>
    </xf>
    <xf numFmtId="38" fontId="3" fillId="0" borderId="48" xfId="1" applyFont="1" applyBorder="1" applyAlignment="1" applyProtection="1">
      <alignment horizontal="right" vertical="center"/>
      <protection locked="0"/>
    </xf>
    <xf numFmtId="38" fontId="5" fillId="0" borderId="5" xfId="1"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0" xfId="1" applyFont="1" applyBorder="1" applyAlignment="1" applyProtection="1">
      <alignment horizontal="right" vertical="center"/>
      <protection locked="0"/>
    </xf>
    <xf numFmtId="38" fontId="5" fillId="0" borderId="0" xfId="1" applyFont="1" applyAlignment="1" applyProtection="1">
      <alignment vertical="center"/>
      <protection locked="0"/>
    </xf>
    <xf numFmtId="38" fontId="3" fillId="0" borderId="5" xfId="1" applyFont="1" applyBorder="1" applyAlignment="1" applyProtection="1">
      <alignment horizontal="right" vertical="center" shrinkToFit="1"/>
      <protection locked="0"/>
    </xf>
    <xf numFmtId="38" fontId="3" fillId="0" borderId="0" xfId="1" applyFont="1" applyBorder="1" applyAlignment="1" applyProtection="1">
      <alignment horizontal="right" vertical="center" shrinkToFit="1"/>
      <protection locked="0"/>
    </xf>
    <xf numFmtId="0" fontId="3" fillId="0" borderId="0" xfId="1" quotePrefix="1" applyNumberFormat="1" applyFont="1" applyBorder="1" applyAlignment="1" applyProtection="1">
      <alignment horizontal="right" vertical="center"/>
      <protection locked="0"/>
    </xf>
    <xf numFmtId="38" fontId="3" fillId="0" borderId="6" xfId="1" applyFont="1" applyBorder="1" applyAlignment="1" applyProtection="1">
      <alignment horizontal="right" vertical="center" shrinkToFit="1"/>
      <protection locked="0"/>
    </xf>
    <xf numFmtId="38" fontId="3" fillId="0" borderId="10" xfId="1" applyFont="1" applyFill="1" applyBorder="1" applyAlignment="1" applyProtection="1">
      <alignment horizontal="center" vertical="center"/>
      <protection locked="0"/>
    </xf>
    <xf numFmtId="38" fontId="5" fillId="0" borderId="12" xfId="1" applyFont="1" applyFill="1" applyBorder="1" applyAlignment="1" applyProtection="1">
      <alignment horizontal="right" vertical="center"/>
      <protection locked="0"/>
    </xf>
    <xf numFmtId="194" fontId="15" fillId="0" borderId="4" xfId="1" applyNumberFormat="1" applyFont="1" applyFill="1" applyBorder="1" applyAlignment="1" applyProtection="1">
      <alignment horizontal="right" vertical="center" shrinkToFit="1"/>
      <protection locked="0"/>
    </xf>
    <xf numFmtId="194" fontId="15" fillId="0" borderId="0" xfId="1" applyNumberFormat="1" applyFont="1" applyFill="1" applyBorder="1" applyAlignment="1" applyProtection="1">
      <alignment horizontal="right" vertical="center" shrinkToFit="1"/>
      <protection locked="0"/>
    </xf>
    <xf numFmtId="38" fontId="7" fillId="0" borderId="0" xfId="1" applyFont="1" applyFill="1" applyBorder="1" applyAlignment="1" applyProtection="1">
      <alignment vertical="center"/>
      <protection locked="0"/>
    </xf>
    <xf numFmtId="38" fontId="3" fillId="0" borderId="4" xfId="1" applyFont="1" applyFill="1" applyBorder="1" applyAlignment="1" applyProtection="1">
      <alignment vertical="center"/>
      <protection locked="0"/>
    </xf>
    <xf numFmtId="38" fontId="3" fillId="0" borderId="0" xfId="1" applyFont="1" applyFill="1" applyBorder="1" applyAlignment="1" applyProtection="1">
      <alignment vertical="center"/>
      <protection locked="0"/>
    </xf>
    <xf numFmtId="38" fontId="3" fillId="0" borderId="0" xfId="1" applyFont="1" applyFill="1" applyBorder="1" applyAlignment="1" applyProtection="1">
      <alignment horizontal="right" vertical="center"/>
      <protection locked="0"/>
    </xf>
    <xf numFmtId="38" fontId="3" fillId="0" borderId="5" xfId="1" applyFont="1" applyFill="1" applyBorder="1" applyAlignment="1" applyProtection="1">
      <alignment horizontal="distributed" vertical="center" wrapText="1"/>
      <protection locked="0"/>
    </xf>
    <xf numFmtId="194" fontId="14" fillId="0" borderId="4" xfId="1" applyNumberFormat="1" applyFont="1" applyFill="1" applyBorder="1" applyAlignment="1" applyProtection="1">
      <alignment horizontal="right" vertical="center" shrinkToFit="1"/>
      <protection locked="0"/>
    </xf>
    <xf numFmtId="194" fontId="14" fillId="0" borderId="0" xfId="1" applyNumberFormat="1" applyFont="1" applyFill="1" applyBorder="1" applyAlignment="1" applyProtection="1">
      <alignment horizontal="right" vertical="center" shrinkToFit="1"/>
      <protection locked="0"/>
    </xf>
    <xf numFmtId="38" fontId="3" fillId="0" borderId="6" xfId="1" applyFont="1" applyFill="1" applyBorder="1" applyAlignment="1" applyProtection="1">
      <alignment horizontal="distributed" vertical="center" wrapText="1"/>
      <protection locked="0"/>
    </xf>
    <xf numFmtId="194" fontId="14" fillId="0" borderId="7" xfId="1" applyNumberFormat="1" applyFont="1" applyFill="1" applyBorder="1" applyAlignment="1" applyProtection="1">
      <alignment horizontal="right" vertical="center" shrinkToFit="1"/>
      <protection locked="0"/>
    </xf>
    <xf numFmtId="194" fontId="14" fillId="0" borderId="1" xfId="1" applyNumberFormat="1" applyFont="1" applyFill="1" applyBorder="1" applyAlignment="1" applyProtection="1">
      <alignment horizontal="right" vertical="center" shrinkToFit="1"/>
      <protection locked="0"/>
    </xf>
    <xf numFmtId="38" fontId="3" fillId="0" borderId="1" xfId="1" applyFont="1" applyFill="1" applyBorder="1" applyAlignment="1" applyProtection="1">
      <alignment horizontal="right" vertical="center"/>
      <protection locked="0"/>
    </xf>
    <xf numFmtId="38" fontId="3" fillId="0" borderId="52" xfId="1" applyFont="1" applyBorder="1" applyAlignment="1" applyProtection="1">
      <alignment horizontal="center" vertical="center" shrinkToFit="1"/>
      <protection locked="0"/>
    </xf>
    <xf numFmtId="38" fontId="3" fillId="0" borderId="52" xfId="1" applyFont="1" applyBorder="1" applyAlignment="1" applyProtection="1">
      <alignment horizontal="center" vertical="center" wrapText="1" shrinkToFit="1"/>
      <protection locked="0"/>
    </xf>
    <xf numFmtId="38" fontId="3" fillId="0" borderId="51" xfId="1" applyFont="1" applyBorder="1" applyAlignment="1" applyProtection="1">
      <alignment horizontal="center" vertical="center" wrapText="1" shrinkToFit="1"/>
      <protection locked="0"/>
    </xf>
    <xf numFmtId="38" fontId="3" fillId="0" borderId="5" xfId="1" applyFont="1" applyBorder="1" applyAlignment="1" applyProtection="1">
      <alignment horizontal="center" vertical="center" shrinkToFit="1"/>
      <protection locked="0"/>
    </xf>
    <xf numFmtId="38" fontId="3" fillId="0" borderId="46" xfId="1" applyFont="1" applyBorder="1" applyAlignment="1" applyProtection="1">
      <alignment horizontal="center" vertical="center" shrinkToFit="1"/>
      <protection locked="0"/>
    </xf>
    <xf numFmtId="38" fontId="3" fillId="0" borderId="18" xfId="1"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3" fillId="0" borderId="48" xfId="1" applyFont="1" applyBorder="1" applyAlignment="1" applyProtection="1">
      <alignment horizontal="center" vertical="center" shrinkToFit="1"/>
      <protection locked="0"/>
    </xf>
    <xf numFmtId="38" fontId="3" fillId="0" borderId="49" xfId="1" applyFont="1" applyBorder="1" applyAlignment="1" applyProtection="1">
      <alignment horizontal="center" vertical="center" shrinkToFit="1"/>
      <protection locked="0"/>
    </xf>
    <xf numFmtId="38" fontId="3" fillId="0" borderId="5" xfId="1" applyFont="1" applyFill="1" applyBorder="1" applyAlignment="1" applyProtection="1">
      <alignment horizontal="right" vertical="center"/>
      <protection locked="0"/>
    </xf>
    <xf numFmtId="38" fontId="3" fillId="0" borderId="0" xfId="1" applyFont="1" applyFill="1" applyAlignment="1" applyProtection="1">
      <alignment horizontal="right" vertical="center"/>
      <protection locked="0"/>
    </xf>
    <xf numFmtId="38" fontId="3" fillId="0" borderId="5" xfId="1" applyFont="1" applyFill="1" applyBorder="1" applyAlignment="1" applyProtection="1">
      <alignment horizontal="right" vertical="center" shrinkToFit="1"/>
      <protection locked="0"/>
    </xf>
    <xf numFmtId="38" fontId="3" fillId="0" borderId="0" xfId="1" quotePrefix="1" applyFont="1" applyFill="1" applyAlignment="1" applyProtection="1">
      <alignment horizontal="right" vertical="center"/>
      <protection locked="0"/>
    </xf>
    <xf numFmtId="38" fontId="3" fillId="0" borderId="1" xfId="1" applyFont="1" applyFill="1" applyBorder="1" applyAlignment="1" applyProtection="1">
      <alignment vertical="center"/>
      <protection locked="0"/>
    </xf>
    <xf numFmtId="38" fontId="3" fillId="0" borderId="0" xfId="1" applyFont="1" applyBorder="1" applyAlignment="1" applyProtection="1">
      <alignment horizontal="center" vertical="center" shrinkToFit="1"/>
      <protection locked="0"/>
    </xf>
    <xf numFmtId="38" fontId="3" fillId="0" borderId="13" xfId="1" applyFont="1" applyBorder="1" applyAlignment="1" applyProtection="1">
      <alignment horizontal="center" vertical="center" shrinkToFit="1"/>
      <protection locked="0"/>
    </xf>
    <xf numFmtId="38" fontId="3" fillId="0" borderId="0" xfId="1" applyFont="1" applyAlignment="1" applyProtection="1">
      <alignment vertical="center" shrinkToFit="1"/>
      <protection locked="0"/>
    </xf>
    <xf numFmtId="38" fontId="3" fillId="0" borderId="0" xfId="1" applyFont="1" applyAlignment="1" applyProtection="1">
      <alignment horizontal="center" vertical="center" shrinkToFit="1"/>
      <protection locked="0"/>
    </xf>
    <xf numFmtId="38" fontId="7" fillId="0" borderId="0" xfId="1" applyFont="1" applyAlignment="1" applyProtection="1">
      <alignment vertical="center" shrinkToFit="1"/>
      <protection locked="0"/>
    </xf>
    <xf numFmtId="38" fontId="3" fillId="0" borderId="0" xfId="1" applyFont="1" applyAlignment="1" applyProtection="1">
      <alignment horizontal="left" vertical="center" shrinkToFit="1"/>
      <protection locked="0"/>
    </xf>
    <xf numFmtId="38" fontId="3" fillId="0" borderId="1" xfId="1" applyFont="1" applyBorder="1" applyAlignment="1" applyProtection="1">
      <alignment horizontal="left" vertical="center" shrinkToFit="1"/>
      <protection locked="0"/>
    </xf>
    <xf numFmtId="38" fontId="3" fillId="0" borderId="16" xfId="1" applyFont="1" applyBorder="1" applyAlignment="1" applyProtection="1">
      <alignment horizontal="center" vertical="center" shrinkToFit="1"/>
      <protection locked="0"/>
    </xf>
    <xf numFmtId="38" fontId="3" fillId="0" borderId="15" xfId="1" applyFont="1" applyBorder="1" applyAlignment="1" applyProtection="1">
      <alignment horizontal="center" vertical="center" wrapText="1"/>
      <protection locked="0"/>
    </xf>
    <xf numFmtId="38" fontId="3" fillId="0" borderId="16" xfId="1" applyFont="1" applyBorder="1" applyAlignment="1" applyProtection="1">
      <alignment horizontal="center" vertical="center" wrapText="1"/>
      <protection locked="0"/>
    </xf>
    <xf numFmtId="38" fontId="5" fillId="0" borderId="5" xfId="1" applyFont="1" applyBorder="1" applyAlignment="1" applyProtection="1">
      <alignment horizontal="right" vertical="center"/>
      <protection locked="0"/>
    </xf>
    <xf numFmtId="38" fontId="3" fillId="0" borderId="5" xfId="1" applyFont="1" applyBorder="1" applyAlignment="1" applyProtection="1">
      <alignment vertical="center" shrinkToFit="1"/>
      <protection locked="0"/>
    </xf>
    <xf numFmtId="38" fontId="7" fillId="0" borderId="5" xfId="1" applyFont="1" applyBorder="1" applyAlignment="1" applyProtection="1">
      <alignment vertical="center" shrinkToFit="1"/>
      <protection locked="0"/>
    </xf>
    <xf numFmtId="38" fontId="3" fillId="0" borderId="5" xfId="1" applyFont="1" applyBorder="1" applyAlignment="1" applyProtection="1">
      <alignment horizontal="left" vertical="center" shrinkToFit="1"/>
      <protection locked="0"/>
    </xf>
    <xf numFmtId="38" fontId="3" fillId="0" borderId="6" xfId="1" applyFont="1" applyBorder="1" applyAlignment="1" applyProtection="1">
      <alignment horizontal="left" vertical="center" shrinkToFit="1"/>
      <protection locked="0"/>
    </xf>
    <xf numFmtId="38" fontId="3" fillId="0" borderId="7" xfId="1" applyFont="1" applyBorder="1" applyAlignment="1" applyProtection="1">
      <alignment horizontal="right" vertical="center"/>
      <protection locked="0"/>
    </xf>
    <xf numFmtId="38" fontId="3" fillId="0" borderId="8" xfId="1" applyFont="1" applyBorder="1" applyAlignment="1" applyProtection="1">
      <alignment vertical="center"/>
      <protection locked="0"/>
    </xf>
    <xf numFmtId="38" fontId="3" fillId="0" borderId="2" xfId="1" applyFont="1" applyBorder="1" applyAlignment="1" applyProtection="1">
      <alignment vertical="center"/>
      <protection locked="0"/>
    </xf>
    <xf numFmtId="38" fontId="12" fillId="0" borderId="0" xfId="1" applyFont="1" applyAlignment="1" applyProtection="1">
      <alignment horizontal="right" vertical="center"/>
      <protection locked="0"/>
    </xf>
    <xf numFmtId="38" fontId="3" fillId="0" borderId="4" xfId="1" applyFont="1" applyBorder="1" applyAlignment="1" applyProtection="1">
      <alignment horizontal="distributed" vertical="center"/>
      <protection locked="0"/>
    </xf>
    <xf numFmtId="38" fontId="3" fillId="0" borderId="46" xfId="1" applyFont="1" applyBorder="1" applyAlignment="1" applyProtection="1">
      <alignment horizontal="distributed" vertical="center"/>
      <protection locked="0"/>
    </xf>
    <xf numFmtId="38" fontId="3" fillId="0" borderId="47" xfId="1" applyFont="1" applyBorder="1" applyAlignment="1" applyProtection="1">
      <alignment horizontal="distributed" vertical="center"/>
      <protection locked="0"/>
    </xf>
    <xf numFmtId="0" fontId="3" fillId="0" borderId="16"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38" fontId="3" fillId="0" borderId="13" xfId="1" applyFont="1" applyBorder="1" applyAlignment="1" applyProtection="1">
      <alignment horizontal="center" vertical="center" wrapText="1"/>
      <protection locked="0"/>
    </xf>
    <xf numFmtId="38" fontId="3" fillId="0" borderId="0" xfId="2" applyFont="1" applyFill="1" applyBorder="1" applyAlignment="1" applyProtection="1">
      <alignment vertical="center"/>
      <protection locked="0"/>
    </xf>
    <xf numFmtId="38" fontId="3" fillId="0" borderId="0" xfId="2" applyFont="1" applyFill="1" applyBorder="1" applyAlignment="1" applyProtection="1">
      <alignment horizontal="right" vertical="center"/>
      <protection locked="0"/>
    </xf>
    <xf numFmtId="38" fontId="3" fillId="0" borderId="1" xfId="2" applyFont="1" applyFill="1" applyBorder="1" applyAlignment="1" applyProtection="1">
      <alignment vertical="center"/>
      <protection locked="0"/>
    </xf>
    <xf numFmtId="38" fontId="3" fillId="0" borderId="1" xfId="2" applyFont="1" applyFill="1" applyBorder="1" applyAlignment="1" applyProtection="1">
      <alignment horizontal="right" vertical="center"/>
      <protection locked="0"/>
    </xf>
    <xf numFmtId="38" fontId="3" fillId="0" borderId="4" xfId="1" applyFont="1" applyFill="1" applyBorder="1" applyAlignment="1" applyProtection="1">
      <alignment vertical="center"/>
    </xf>
    <xf numFmtId="38" fontId="3" fillId="0" borderId="7" xfId="1" applyFont="1" applyFill="1" applyBorder="1" applyAlignment="1" applyProtection="1">
      <alignment vertical="center"/>
    </xf>
    <xf numFmtId="38" fontId="5" fillId="0" borderId="50" xfId="1" applyFont="1" applyBorder="1" applyAlignment="1" applyProtection="1">
      <alignment horizontal="center" vertical="center" wrapText="1"/>
      <protection locked="0"/>
    </xf>
    <xf numFmtId="38" fontId="3" fillId="0" borderId="47" xfId="1" applyFont="1" applyBorder="1" applyAlignment="1" applyProtection="1">
      <alignment horizontal="center" vertical="center"/>
      <protection locked="0"/>
    </xf>
    <xf numFmtId="38" fontId="4" fillId="0" borderId="0" xfId="1" applyFont="1" applyFill="1" applyAlignment="1" applyProtection="1">
      <alignment horizontal="left" vertical="center"/>
      <protection locked="0"/>
    </xf>
    <xf numFmtId="38" fontId="3" fillId="0" borderId="0" xfId="1" applyFont="1" applyFill="1" applyAlignment="1" applyProtection="1">
      <alignment horizontal="center" vertical="center"/>
      <protection locked="0"/>
    </xf>
    <xf numFmtId="38" fontId="4" fillId="0" borderId="13" xfId="1" applyFont="1" applyBorder="1" applyAlignment="1" applyProtection="1">
      <alignment horizontal="center" vertical="center"/>
      <protection locked="0"/>
    </xf>
    <xf numFmtId="38" fontId="3" fillId="0" borderId="13" xfId="2" applyFont="1" applyBorder="1" applyAlignment="1" applyProtection="1">
      <alignment horizontal="center" vertical="center"/>
      <protection locked="0"/>
    </xf>
    <xf numFmtId="38" fontId="3" fillId="0" borderId="15" xfId="2" applyFont="1" applyBorder="1" applyAlignment="1" applyProtection="1">
      <alignment horizontal="center" vertical="center"/>
      <protection locked="0"/>
    </xf>
    <xf numFmtId="38" fontId="3" fillId="0" borderId="10" xfId="2" applyFont="1" applyBorder="1" applyAlignment="1" applyProtection="1">
      <alignment vertical="center"/>
    </xf>
    <xf numFmtId="38" fontId="3" fillId="0" borderId="4" xfId="2" applyFont="1" applyBorder="1" applyAlignment="1" applyProtection="1">
      <alignment vertical="center"/>
    </xf>
    <xf numFmtId="38" fontId="3" fillId="0" borderId="7" xfId="2" applyFont="1" applyBorder="1" applyAlignment="1" applyProtection="1">
      <alignment vertical="center"/>
    </xf>
    <xf numFmtId="38" fontId="3" fillId="0" borderId="0" xfId="1" applyFont="1" applyAlignment="1" applyProtection="1">
      <alignment vertical="center" textRotation="180"/>
      <protection locked="0"/>
    </xf>
    <xf numFmtId="180" fontId="3" fillId="0" borderId="0" xfId="1" applyNumberFormat="1" applyFont="1" applyBorder="1" applyAlignment="1" applyProtection="1">
      <alignment vertical="center"/>
      <protection locked="0"/>
    </xf>
    <xf numFmtId="38" fontId="3" fillId="0" borderId="4" xfId="1" applyFont="1" applyBorder="1" applyAlignment="1" applyProtection="1">
      <alignment horizontal="right" vertical="center"/>
      <protection locked="0"/>
    </xf>
    <xf numFmtId="38" fontId="3" fillId="0" borderId="0" xfId="1" applyNumberFormat="1" applyFont="1" applyBorder="1" applyAlignment="1" applyProtection="1">
      <alignment horizontal="right" vertical="center"/>
      <protection locked="0"/>
    </xf>
    <xf numFmtId="38" fontId="3" fillId="0" borderId="0" xfId="1" applyNumberFormat="1" applyFont="1" applyBorder="1" applyAlignment="1" applyProtection="1">
      <alignment vertical="center"/>
      <protection locked="0"/>
    </xf>
    <xf numFmtId="40" fontId="3" fillId="0" borderId="4" xfId="1" applyNumberFormat="1" applyFont="1" applyBorder="1" applyAlignment="1" applyProtection="1">
      <alignment horizontal="right" vertical="center"/>
      <protection locked="0"/>
    </xf>
    <xf numFmtId="40" fontId="3" fillId="0" borderId="0" xfId="1" applyNumberFormat="1" applyFont="1" applyBorder="1" applyAlignment="1" applyProtection="1">
      <alignment horizontal="right" vertical="center"/>
      <protection locked="0"/>
    </xf>
    <xf numFmtId="40" fontId="3" fillId="0" borderId="0" xfId="1" applyNumberFormat="1" applyFont="1" applyBorder="1" applyAlignment="1" applyProtection="1">
      <alignment vertical="center"/>
      <protection locked="0"/>
    </xf>
    <xf numFmtId="40" fontId="3" fillId="0" borderId="0" xfId="1" applyNumberFormat="1" applyFont="1" applyAlignment="1" applyProtection="1">
      <alignment vertical="center"/>
      <protection locked="0"/>
    </xf>
    <xf numFmtId="40" fontId="3" fillId="0" borderId="7" xfId="1" applyNumberFormat="1" applyFont="1" applyBorder="1" applyAlignment="1" applyProtection="1">
      <alignment horizontal="right" vertical="center"/>
      <protection locked="0"/>
    </xf>
    <xf numFmtId="40" fontId="3" fillId="0" borderId="1" xfId="1" applyNumberFormat="1" applyFont="1" applyBorder="1" applyAlignment="1" applyProtection="1">
      <alignment horizontal="right" vertical="center"/>
      <protection locked="0"/>
    </xf>
    <xf numFmtId="40" fontId="3" fillId="0" borderId="1" xfId="1" applyNumberFormat="1" applyFont="1" applyBorder="1" applyAlignment="1" applyProtection="1">
      <alignment vertical="center"/>
      <protection locked="0"/>
    </xf>
    <xf numFmtId="0" fontId="5" fillId="0" borderId="10" xfId="0" applyFont="1" applyBorder="1" applyAlignment="1" applyProtection="1">
      <alignment horizontal="right" vertical="center"/>
      <protection locked="0"/>
    </xf>
    <xf numFmtId="0" fontId="3" fillId="0" borderId="5" xfId="0" applyFont="1" applyBorder="1" applyAlignment="1" applyProtection="1">
      <alignment horizontal="distributed" vertical="center"/>
      <protection locked="0"/>
    </xf>
    <xf numFmtId="3" fontId="3" fillId="0" borderId="4" xfId="1" applyNumberFormat="1" applyFont="1" applyBorder="1" applyAlignment="1" applyProtection="1">
      <alignment vertical="center"/>
      <protection locked="0"/>
    </xf>
    <xf numFmtId="4" fontId="3" fillId="0" borderId="0" xfId="1" applyNumberFormat="1" applyFont="1" applyBorder="1" applyAlignment="1" applyProtection="1">
      <alignment vertical="center"/>
      <protection locked="0"/>
    </xf>
    <xf numFmtId="0" fontId="3" fillId="0" borderId="5" xfId="0" applyFont="1" applyBorder="1" applyAlignment="1" applyProtection="1">
      <alignment horizontal="distributed" vertical="center" wrapText="1"/>
      <protection locked="0"/>
    </xf>
    <xf numFmtId="0" fontId="3" fillId="0" borderId="6" xfId="0" applyFont="1" applyBorder="1" applyAlignment="1" applyProtection="1">
      <alignment horizontal="distributed" vertical="center"/>
      <protection locked="0"/>
    </xf>
    <xf numFmtId="38" fontId="3" fillId="0" borderId="0" xfId="1" applyNumberFormat="1" applyFont="1" applyBorder="1" applyAlignment="1" applyProtection="1">
      <alignment vertical="center"/>
    </xf>
    <xf numFmtId="38" fontId="3" fillId="0" borderId="1" xfId="1" applyNumberFormat="1" applyFont="1" applyBorder="1" applyAlignment="1" applyProtection="1">
      <alignment vertical="center"/>
    </xf>
    <xf numFmtId="3" fontId="3" fillId="0" borderId="7" xfId="1" applyNumberFormat="1" applyFont="1" applyBorder="1" applyAlignment="1" applyProtection="1">
      <alignment vertical="center"/>
    </xf>
    <xf numFmtId="4" fontId="3" fillId="0" borderId="1" xfId="1" applyNumberFormat="1" applyFont="1" applyBorder="1" applyAlignment="1" applyProtection="1">
      <alignment vertical="center"/>
    </xf>
    <xf numFmtId="190" fontId="3" fillId="0" borderId="0" xfId="1" applyNumberFormat="1" applyFont="1" applyBorder="1" applyAlignment="1" applyProtection="1">
      <alignment vertical="center"/>
      <protection locked="0"/>
    </xf>
    <xf numFmtId="181" fontId="3" fillId="0" borderId="0" xfId="1" applyNumberFormat="1" applyFont="1" applyBorder="1" applyAlignment="1" applyProtection="1">
      <alignment vertical="center"/>
      <protection locked="0"/>
    </xf>
    <xf numFmtId="190" fontId="3" fillId="0" borderId="1" xfId="1" applyNumberFormat="1" applyFont="1" applyBorder="1" applyAlignment="1" applyProtection="1">
      <alignment vertical="center"/>
      <protection locked="0"/>
    </xf>
    <xf numFmtId="181" fontId="3" fillId="0" borderId="1" xfId="1" applyNumberFormat="1" applyFont="1" applyBorder="1" applyAlignment="1" applyProtection="1">
      <alignment vertical="center"/>
      <protection locked="0"/>
    </xf>
    <xf numFmtId="38" fontId="3" fillId="0" borderId="10" xfId="1" applyFont="1" applyBorder="1" applyAlignment="1" applyProtection="1">
      <alignment horizontal="right" vertical="center"/>
    </xf>
    <xf numFmtId="38" fontId="3" fillId="0" borderId="12" xfId="1" applyFont="1" applyBorder="1" applyAlignment="1" applyProtection="1">
      <alignment horizontal="right" vertical="center"/>
    </xf>
    <xf numFmtId="38" fontId="3" fillId="0" borderId="4" xfId="1" applyFont="1" applyBorder="1" applyAlignment="1" applyProtection="1">
      <alignment horizontal="right" vertical="center"/>
    </xf>
    <xf numFmtId="38" fontId="3" fillId="0" borderId="7" xfId="1" applyFont="1" applyBorder="1" applyAlignment="1" applyProtection="1">
      <alignment horizontal="right" vertical="center"/>
    </xf>
    <xf numFmtId="38" fontId="3" fillId="0" borderId="51" xfId="1" applyFont="1" applyBorder="1" applyAlignment="1" applyProtection="1">
      <alignment horizontal="center" vertical="center"/>
      <protection locked="0"/>
    </xf>
    <xf numFmtId="38" fontId="3" fillId="0" borderId="2" xfId="1" applyFont="1" applyBorder="1" applyAlignment="1" applyProtection="1">
      <alignment horizontal="center" vertical="center" shrinkToFit="1"/>
      <protection locked="0"/>
    </xf>
    <xf numFmtId="38" fontId="3" fillId="0" borderId="52" xfId="1" applyFont="1" applyBorder="1" applyAlignment="1" applyProtection="1">
      <alignment horizontal="center" vertical="center"/>
      <protection locked="0"/>
    </xf>
    <xf numFmtId="0" fontId="3" fillId="0" borderId="1" xfId="0" applyFont="1" applyBorder="1" applyAlignment="1" applyProtection="1">
      <alignment horizontal="right" vertical="center" wrapText="1"/>
      <protection locked="0"/>
    </xf>
    <xf numFmtId="38" fontId="3" fillId="0" borderId="51" xfId="1" applyFont="1" applyBorder="1" applyAlignment="1" applyProtection="1">
      <alignment horizontal="center" vertical="center" shrinkToFit="1"/>
      <protection locked="0"/>
    </xf>
    <xf numFmtId="197" fontId="3" fillId="0" borderId="0" xfId="0" quotePrefix="1" applyNumberFormat="1" applyFont="1" applyFill="1" applyBorder="1" applyAlignment="1" applyProtection="1">
      <alignment horizontal="right" vertical="center"/>
      <protection locked="0"/>
    </xf>
    <xf numFmtId="197" fontId="3" fillId="0" borderId="0" xfId="0" quotePrefix="1" applyNumberFormat="1" applyFont="1" applyFill="1" applyAlignment="1" applyProtection="1">
      <alignment horizontal="right" vertical="center"/>
      <protection locked="0"/>
    </xf>
    <xf numFmtId="197" fontId="3" fillId="0" borderId="1" xfId="0" quotePrefix="1" applyNumberFormat="1" applyFont="1" applyFill="1" applyBorder="1" applyAlignment="1" applyProtection="1">
      <alignment horizontal="right" vertical="center"/>
      <protection locked="0"/>
    </xf>
    <xf numFmtId="38" fontId="3" fillId="0" borderId="14" xfId="1" applyFont="1" applyBorder="1" applyAlignment="1" applyProtection="1">
      <alignment horizontal="left" vertical="center"/>
      <protection locked="0"/>
    </xf>
    <xf numFmtId="38" fontId="3" fillId="0" borderId="14" xfId="1" applyFont="1" applyBorder="1" applyAlignment="1" applyProtection="1">
      <alignment horizontal="center" vertical="center"/>
      <protection locked="0"/>
    </xf>
    <xf numFmtId="0" fontId="3" fillId="0" borderId="62" xfId="0" applyFont="1" applyBorder="1" applyAlignment="1" applyProtection="1">
      <alignment vertical="center"/>
      <protection locked="0"/>
    </xf>
    <xf numFmtId="38" fontId="3" fillId="0" borderId="0" xfId="1" applyFont="1" applyAlignment="1" applyProtection="1">
      <alignment horizontal="center" vertical="center" wrapText="1"/>
      <protection locked="0"/>
    </xf>
    <xf numFmtId="38" fontId="5" fillId="0" borderId="0" xfId="1" applyFont="1" applyAlignment="1" applyProtection="1">
      <alignment horizontal="right" vertical="center" wrapText="1"/>
      <protection locked="0"/>
    </xf>
    <xf numFmtId="38" fontId="3" fillId="0" borderId="17" xfId="1" applyFont="1" applyBorder="1" applyAlignment="1" applyProtection="1">
      <alignment horizontal="center" vertical="center"/>
      <protection locked="0"/>
    </xf>
    <xf numFmtId="196" fontId="3" fillId="0" borderId="0" xfId="1" applyNumberFormat="1" applyFont="1" applyBorder="1" applyAlignment="1" applyProtection="1">
      <alignment vertical="center"/>
      <protection locked="0"/>
    </xf>
    <xf numFmtId="196" fontId="3" fillId="0" borderId="1" xfId="1" applyNumberFormat="1" applyFont="1" applyBorder="1" applyAlignment="1" applyProtection="1">
      <alignment vertical="center"/>
      <protection locked="0"/>
    </xf>
    <xf numFmtId="38" fontId="3" fillId="0" borderId="1" xfId="1" applyFont="1" applyBorder="1" applyAlignment="1" applyProtection="1">
      <alignment vertical="center" shrinkToFit="1"/>
      <protection locked="0"/>
    </xf>
    <xf numFmtId="38" fontId="3" fillId="0" borderId="0" xfId="1" applyFont="1" applyBorder="1" applyAlignment="1" applyProtection="1">
      <alignment vertical="center" shrinkToFit="1"/>
    </xf>
    <xf numFmtId="38" fontId="3" fillId="0" borderId="0" xfId="1" applyFont="1" applyBorder="1" applyAlignment="1" applyProtection="1">
      <alignment vertical="center" shrinkToFit="1"/>
      <protection locked="0"/>
    </xf>
    <xf numFmtId="38" fontId="3" fillId="0" borderId="1" xfId="1" applyFont="1" applyBorder="1" applyAlignment="1" applyProtection="1">
      <alignment vertical="center" shrinkToFit="1"/>
    </xf>
    <xf numFmtId="38" fontId="5" fillId="0" borderId="5" xfId="1" applyFont="1" applyBorder="1" applyAlignment="1" applyProtection="1">
      <alignment horizontal="right" vertical="center" shrinkToFit="1"/>
      <protection locked="0"/>
    </xf>
    <xf numFmtId="38" fontId="5" fillId="0" borderId="0" xfId="1" applyFont="1" applyBorder="1" applyAlignment="1" applyProtection="1">
      <alignment horizontal="right" vertical="center" shrinkToFit="1"/>
      <protection locked="0"/>
    </xf>
    <xf numFmtId="38" fontId="5" fillId="0" borderId="6" xfId="1" applyFont="1" applyBorder="1" applyAlignment="1" applyProtection="1">
      <alignment horizontal="right" vertical="center" shrinkToFit="1"/>
      <protection locked="0"/>
    </xf>
    <xf numFmtId="0" fontId="3" fillId="0" borderId="12" xfId="0" applyFont="1" applyBorder="1" applyAlignment="1" applyProtection="1">
      <alignment horizontal="righ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vertical="center" shrinkToFit="1"/>
      <protection locked="0"/>
    </xf>
    <xf numFmtId="38" fontId="3" fillId="0" borderId="3" xfId="1" applyFont="1" applyBorder="1" applyAlignment="1" applyProtection="1">
      <alignment horizontal="center" vertical="center"/>
      <protection locked="0"/>
    </xf>
    <xf numFmtId="38" fontId="3" fillId="0" borderId="1" xfId="1" applyFont="1" applyBorder="1" applyAlignment="1" applyProtection="1">
      <alignment horizontal="right" vertical="center" shrinkToFit="1"/>
      <protection locked="0"/>
    </xf>
    <xf numFmtId="38" fontId="5" fillId="0" borderId="1" xfId="1" applyFont="1" applyBorder="1" applyAlignment="1" applyProtection="1">
      <alignment horizontal="right" vertical="center" shrinkToFit="1"/>
      <protection locked="0"/>
    </xf>
    <xf numFmtId="0" fontId="3" fillId="0" borderId="18" xfId="0" applyFont="1" applyBorder="1" applyAlignment="1" applyProtection="1">
      <alignment horizontal="right" vertical="center"/>
      <protection locked="0"/>
    </xf>
    <xf numFmtId="192" fontId="3" fillId="0" borderId="10" xfId="0" applyNumberFormat="1" applyFont="1" applyBorder="1" applyAlignment="1" applyProtection="1">
      <alignment horizontal="right" vertical="center"/>
      <protection locked="0"/>
    </xf>
    <xf numFmtId="192" fontId="3" fillId="0" borderId="12" xfId="0" applyNumberFormat="1" applyFont="1" applyBorder="1" applyAlignment="1" applyProtection="1">
      <alignment horizontal="right" vertical="center"/>
      <protection locked="0"/>
    </xf>
    <xf numFmtId="192" fontId="3" fillId="0" borderId="11" xfId="0" applyNumberFormat="1" applyFont="1" applyBorder="1" applyAlignment="1" applyProtection="1">
      <alignment horizontal="right" vertical="center"/>
      <protection locked="0"/>
    </xf>
    <xf numFmtId="192" fontId="3" fillId="0" borderId="49" xfId="0" applyNumberFormat="1" applyFont="1" applyBorder="1" applyAlignment="1" applyProtection="1">
      <alignment horizontal="right" vertical="center"/>
      <protection locked="0"/>
    </xf>
    <xf numFmtId="192" fontId="3" fillId="0" borderId="13" xfId="0" applyNumberFormat="1" applyFont="1" applyBorder="1" applyAlignment="1" applyProtection="1">
      <alignment horizontal="right" vertical="center"/>
      <protection locked="0"/>
    </xf>
    <xf numFmtId="192" fontId="3" fillId="0" borderId="62" xfId="0" applyNumberFormat="1" applyFont="1" applyBorder="1" applyAlignment="1" applyProtection="1">
      <alignment horizontal="right" vertical="center"/>
      <protection locked="0"/>
    </xf>
    <xf numFmtId="0" fontId="3" fillId="0" borderId="46" xfId="0" applyFont="1" applyBorder="1" applyAlignment="1" applyProtection="1">
      <alignment horizontal="right" vertical="center"/>
      <protection locked="0"/>
    </xf>
    <xf numFmtId="192" fontId="3" fillId="0" borderId="4" xfId="0" applyNumberFormat="1" applyFont="1" applyBorder="1" applyAlignment="1" applyProtection="1">
      <alignment horizontal="right" vertical="center"/>
      <protection locked="0"/>
    </xf>
    <xf numFmtId="192" fontId="3" fillId="0" borderId="0" xfId="0" applyNumberFormat="1" applyFont="1" applyBorder="1" applyAlignment="1" applyProtection="1">
      <alignment horizontal="right" vertical="center"/>
      <protection locked="0"/>
    </xf>
    <xf numFmtId="192" fontId="3" fillId="0" borderId="5" xfId="0" applyNumberFormat="1" applyFont="1" applyBorder="1" applyAlignment="1" applyProtection="1">
      <alignment horizontal="right" vertical="center"/>
      <protection locked="0"/>
    </xf>
    <xf numFmtId="191" fontId="3" fillId="0" borderId="0" xfId="0" applyNumberFormat="1" applyFont="1" applyBorder="1" applyAlignment="1" applyProtection="1">
      <alignment horizontal="right" vertical="center"/>
      <protection locked="0"/>
    </xf>
    <xf numFmtId="191" fontId="3" fillId="0" borderId="0" xfId="0" applyNumberFormat="1" applyFont="1" applyBorder="1" applyAlignment="1" applyProtection="1">
      <alignment vertical="center"/>
      <protection locked="0"/>
    </xf>
    <xf numFmtId="191" fontId="3" fillId="0" borderId="5" xfId="0" applyNumberFormat="1" applyFont="1" applyBorder="1" applyAlignment="1" applyProtection="1">
      <alignment vertical="center"/>
      <protection locked="0"/>
    </xf>
    <xf numFmtId="191" fontId="3" fillId="0" borderId="13" xfId="0" applyNumberFormat="1" applyFont="1" applyBorder="1" applyAlignment="1" applyProtection="1">
      <alignment horizontal="right" vertical="center"/>
      <protection locked="0"/>
    </xf>
    <xf numFmtId="191" fontId="3" fillId="0" borderId="13" xfId="0" applyNumberFormat="1" applyFont="1" applyBorder="1" applyAlignment="1" applyProtection="1">
      <alignment vertical="center"/>
      <protection locked="0"/>
    </xf>
    <xf numFmtId="191" fontId="3" fillId="0" borderId="62" xfId="0" applyNumberFormat="1" applyFont="1" applyBorder="1" applyAlignment="1" applyProtection="1">
      <alignment vertical="center"/>
      <protection locked="0"/>
    </xf>
    <xf numFmtId="191" fontId="3" fillId="0" borderId="12" xfId="0" applyNumberFormat="1" applyFont="1" applyBorder="1" applyAlignment="1" applyProtection="1">
      <alignment vertical="center"/>
      <protection locked="0"/>
    </xf>
    <xf numFmtId="191" fontId="3" fillId="0" borderId="11" xfId="0" applyNumberFormat="1" applyFont="1" applyBorder="1" applyAlignment="1" applyProtection="1">
      <alignment vertical="center"/>
      <protection locked="0"/>
    </xf>
    <xf numFmtId="0" fontId="3" fillId="0" borderId="52" xfId="0" applyFont="1" applyBorder="1" applyAlignment="1" applyProtection="1">
      <alignment horizontal="right" vertical="center"/>
      <protection locked="0"/>
    </xf>
    <xf numFmtId="38" fontId="3" fillId="0" borderId="63" xfId="1" applyFont="1" applyBorder="1" applyAlignment="1" applyProtection="1">
      <alignment horizontal="center" vertical="center"/>
      <protection locked="0"/>
    </xf>
    <xf numFmtId="38" fontId="3" fillId="0" borderId="64" xfId="1" applyFont="1" applyBorder="1" applyAlignment="1" applyProtection="1">
      <alignment horizontal="center" vertical="center"/>
      <protection locked="0"/>
    </xf>
    <xf numFmtId="38" fontId="3" fillId="0" borderId="65" xfId="1" applyFont="1" applyBorder="1" applyAlignment="1" applyProtection="1">
      <alignment vertical="center"/>
      <protection locked="0"/>
    </xf>
    <xf numFmtId="38" fontId="3" fillId="0" borderId="66" xfId="1" applyFont="1" applyBorder="1" applyAlignment="1" applyProtection="1">
      <alignment vertical="center"/>
      <protection locked="0"/>
    </xf>
    <xf numFmtId="38" fontId="3" fillId="0" borderId="67" xfId="1" applyFont="1" applyBorder="1" applyAlignment="1" applyProtection="1">
      <alignment vertical="center"/>
    </xf>
    <xf numFmtId="38" fontId="3" fillId="0" borderId="42" xfId="1" applyFont="1" applyBorder="1" applyAlignment="1" applyProtection="1">
      <alignment vertical="center"/>
    </xf>
    <xf numFmtId="38" fontId="3" fillId="0" borderId="66" xfId="1" applyFont="1" applyBorder="1" applyAlignment="1" applyProtection="1">
      <alignment vertical="center"/>
    </xf>
    <xf numFmtId="38" fontId="4" fillId="0" borderId="0" xfId="1" applyFont="1" applyAlignment="1" applyProtection="1">
      <alignment vertical="center"/>
      <protection locked="0"/>
    </xf>
    <xf numFmtId="38" fontId="3" fillId="0" borderId="10" xfId="1" applyFont="1" applyBorder="1" applyAlignment="1" applyProtection="1">
      <alignment vertical="center"/>
      <protection locked="0"/>
    </xf>
    <xf numFmtId="38" fontId="3" fillId="0" borderId="48" xfId="1" applyFont="1" applyBorder="1" applyAlignment="1" applyProtection="1">
      <alignment horizontal="center" vertical="center" wrapText="1"/>
      <protection locked="0"/>
    </xf>
    <xf numFmtId="0" fontId="0" fillId="0" borderId="0" xfId="0" applyBorder="1" applyProtection="1">
      <protection locked="0"/>
    </xf>
    <xf numFmtId="38" fontId="3" fillId="0" borderId="9" xfId="1" applyFont="1" applyBorder="1" applyAlignment="1" applyProtection="1">
      <alignment horizontal="center" vertical="center" wrapText="1"/>
      <protection locked="0"/>
    </xf>
    <xf numFmtId="38" fontId="3" fillId="0" borderId="8" xfId="1" applyFont="1" applyBorder="1" applyAlignment="1" applyProtection="1">
      <alignment horizontal="center" vertical="center" wrapText="1"/>
      <protection locked="0"/>
    </xf>
    <xf numFmtId="193" fontId="3" fillId="0" borderId="0" xfId="1" applyNumberFormat="1" applyFont="1" applyBorder="1" applyAlignment="1" applyProtection="1">
      <alignment horizontal="right" vertical="center"/>
    </xf>
    <xf numFmtId="193" fontId="3" fillId="0" borderId="4" xfId="1" applyNumberFormat="1" applyFont="1" applyBorder="1" applyAlignment="1" applyProtection="1">
      <alignment horizontal="right" vertical="center"/>
    </xf>
    <xf numFmtId="38" fontId="4" fillId="0" borderId="2" xfId="1" applyFont="1" applyBorder="1" applyAlignment="1" applyProtection="1">
      <alignment horizontal="center" vertical="center" textRotation="255"/>
      <protection locked="0"/>
    </xf>
    <xf numFmtId="38" fontId="4" fillId="0" borderId="9" xfId="1" applyFont="1" applyBorder="1" applyAlignment="1" applyProtection="1">
      <alignment horizontal="center" vertical="center" textRotation="255"/>
      <protection locked="0"/>
    </xf>
    <xf numFmtId="38" fontId="4" fillId="0" borderId="9" xfId="1" applyFont="1" applyBorder="1" applyAlignment="1" applyProtection="1">
      <alignment horizontal="center" vertical="center" textRotation="255" wrapText="1"/>
      <protection locked="0"/>
    </xf>
    <xf numFmtId="38" fontId="4" fillId="0" borderId="8" xfId="1" applyFont="1" applyBorder="1" applyAlignment="1" applyProtection="1">
      <alignment horizontal="center" vertical="center" textRotation="255"/>
      <protection locked="0"/>
    </xf>
    <xf numFmtId="38" fontId="5" fillId="0" borderId="9" xfId="1" applyFont="1" applyBorder="1" applyAlignment="1" applyProtection="1">
      <alignment horizontal="center" vertical="center"/>
      <protection locked="0"/>
    </xf>
    <xf numFmtId="38" fontId="5" fillId="0" borderId="9" xfId="1" applyFont="1" applyBorder="1" applyAlignment="1" applyProtection="1">
      <alignment horizontal="center" vertical="center" wrapText="1"/>
      <protection locked="0"/>
    </xf>
    <xf numFmtId="38" fontId="5" fillId="0" borderId="8" xfId="1" applyFont="1" applyBorder="1" applyAlignment="1" applyProtection="1">
      <alignment horizontal="center" vertical="center"/>
      <protection locked="0"/>
    </xf>
    <xf numFmtId="38" fontId="3" fillId="0" borderId="0" xfId="1" applyFont="1" applyBorder="1" applyAlignment="1" applyProtection="1">
      <alignment horizontal="left" vertical="center" wrapText="1"/>
      <protection locked="0"/>
    </xf>
    <xf numFmtId="38" fontId="6" fillId="0" borderId="9" xfId="1" applyFont="1" applyBorder="1" applyAlignment="1" applyProtection="1">
      <alignment horizontal="center" vertical="center" wrapText="1"/>
      <protection locked="0"/>
    </xf>
    <xf numFmtId="38" fontId="6" fillId="0" borderId="8" xfId="1" applyFont="1" applyBorder="1" applyAlignment="1" applyProtection="1">
      <alignment horizontal="center" vertical="center" wrapText="1"/>
      <protection locked="0"/>
    </xf>
    <xf numFmtId="38" fontId="3" fillId="0" borderId="4" xfId="1" applyFont="1" applyBorder="1" applyAlignment="1" applyProtection="1">
      <alignment vertical="center" shrinkToFit="1"/>
      <protection locked="0"/>
    </xf>
    <xf numFmtId="38" fontId="3" fillId="0" borderId="7" xfId="1" applyFont="1" applyBorder="1" applyAlignment="1" applyProtection="1">
      <alignment vertical="center" shrinkToFit="1"/>
      <protection locked="0"/>
    </xf>
    <xf numFmtId="38" fontId="3" fillId="0" borderId="68" xfId="1" applyFont="1" applyBorder="1" applyAlignment="1" applyProtection="1">
      <alignment vertical="center" shrinkToFit="1"/>
      <protection locked="0"/>
    </xf>
    <xf numFmtId="38" fontId="4" fillId="0" borderId="15" xfId="1" applyFont="1" applyBorder="1" applyAlignment="1" applyProtection="1">
      <alignment horizontal="center" vertical="center" shrinkToFit="1"/>
      <protection locked="0"/>
    </xf>
    <xf numFmtId="38" fontId="4" fillId="0" borderId="16" xfId="1" applyFont="1" applyBorder="1" applyAlignment="1" applyProtection="1">
      <alignment horizontal="center" vertical="center" shrinkToFit="1"/>
      <protection locked="0"/>
    </xf>
    <xf numFmtId="38" fontId="4" fillId="0" borderId="0" xfId="1" applyFont="1" applyBorder="1" applyAlignment="1" applyProtection="1">
      <alignment horizontal="center" vertical="center" shrinkToFit="1"/>
      <protection locked="0"/>
    </xf>
    <xf numFmtId="38" fontId="3" fillId="0" borderId="10" xfId="1" applyFont="1" applyBorder="1" applyAlignment="1" applyProtection="1">
      <alignment horizontal="right" vertical="center" shrinkToFit="1"/>
    </xf>
    <xf numFmtId="38" fontId="3" fillId="0" borderId="4" xfId="1" applyFont="1" applyBorder="1" applyAlignment="1" applyProtection="1">
      <alignment horizontal="right" vertical="center" shrinkToFit="1"/>
    </xf>
    <xf numFmtId="38" fontId="3" fillId="0" borderId="7" xfId="1" applyFont="1" applyBorder="1" applyAlignment="1" applyProtection="1">
      <alignment horizontal="right" vertical="center" shrinkToFit="1"/>
    </xf>
    <xf numFmtId="38" fontId="3" fillId="0" borderId="3" xfId="1" applyFont="1" applyBorder="1" applyAlignment="1" applyProtection="1">
      <alignment horizontal="center" vertical="center" wrapText="1"/>
      <protection locked="0"/>
    </xf>
    <xf numFmtId="0" fontId="3" fillId="0" borderId="0" xfId="4" applyFont="1" applyFill="1" applyBorder="1" applyAlignment="1" applyProtection="1">
      <alignment vertical="center"/>
      <protection locked="0"/>
    </xf>
    <xf numFmtId="0" fontId="3" fillId="0" borderId="0" xfId="4" applyFont="1" applyFill="1" applyAlignment="1" applyProtection="1">
      <alignment vertical="center"/>
      <protection locked="0"/>
    </xf>
    <xf numFmtId="38" fontId="3" fillId="0" borderId="14" xfId="1" applyFont="1" applyBorder="1" applyAlignment="1" applyProtection="1">
      <alignment vertical="center" textRotation="180"/>
      <protection locked="0"/>
    </xf>
    <xf numFmtId="180" fontId="3" fillId="0" borderId="0" xfId="1" applyNumberFormat="1" applyFont="1" applyBorder="1" applyAlignment="1" applyProtection="1">
      <alignment horizontal="right" vertical="center"/>
      <protection locked="0"/>
    </xf>
    <xf numFmtId="38" fontId="3" fillId="0" borderId="0" xfId="1" applyFont="1" applyBorder="1" applyAlignment="1" applyProtection="1">
      <alignment vertical="center" textRotation="180"/>
      <protection locked="0"/>
    </xf>
    <xf numFmtId="38" fontId="3" fillId="0" borderId="0" xfId="1" applyFont="1" applyAlignment="1" applyProtection="1">
      <alignment horizontal="left" vertical="center" textRotation="180"/>
      <protection locked="0"/>
    </xf>
    <xf numFmtId="38" fontId="3" fillId="0" borderId="9" xfId="1" applyFont="1" applyBorder="1" applyAlignment="1" applyProtection="1">
      <alignment horizontal="center" vertical="center" wrapText="1" shrinkToFit="1"/>
      <protection locked="0"/>
    </xf>
    <xf numFmtId="38" fontId="3" fillId="0" borderId="10" xfId="1" applyFont="1" applyBorder="1" applyAlignment="1" applyProtection="1">
      <alignment horizontal="center" vertical="center" shrinkToFit="1"/>
      <protection locked="0"/>
    </xf>
    <xf numFmtId="38" fontId="4" fillId="0" borderId="0" xfId="1" applyFont="1" applyBorder="1" applyAlignment="1" applyProtection="1">
      <alignment horizontal="right" vertical="center" wrapText="1"/>
      <protection locked="0"/>
    </xf>
    <xf numFmtId="38" fontId="4" fillId="0" borderId="0" xfId="1" applyFont="1" applyBorder="1" applyAlignment="1" applyProtection="1">
      <alignment horizontal="right" vertical="center" wrapText="1" shrinkToFit="1"/>
      <protection locked="0"/>
    </xf>
    <xf numFmtId="38" fontId="3" fillId="0" borderId="0" xfId="1" applyFont="1" applyAlignment="1" applyProtection="1">
      <alignment horizontal="center" vertical="center" textRotation="180"/>
      <protection locked="0"/>
    </xf>
    <xf numFmtId="38" fontId="3" fillId="0" borderId="0" xfId="1" applyFont="1" applyBorder="1" applyAlignment="1" applyProtection="1">
      <alignment horizontal="right"/>
      <protection locked="0"/>
    </xf>
    <xf numFmtId="38" fontId="3" fillId="0" borderId="0" xfId="1" applyFont="1" applyBorder="1" applyAlignment="1" applyProtection="1">
      <alignment horizontal="center" vertical="center" wrapText="1"/>
      <protection locked="0"/>
    </xf>
    <xf numFmtId="186" fontId="3" fillId="0" borderId="0" xfId="1" applyNumberFormat="1" applyFont="1" applyBorder="1" applyAlignment="1" applyProtection="1">
      <alignment vertical="center"/>
      <protection locked="0"/>
    </xf>
    <xf numFmtId="38" fontId="3" fillId="0" borderId="13" xfId="1" applyFont="1" applyBorder="1" applyAlignment="1" applyProtection="1">
      <alignment horizontal="right" vertical="center"/>
      <protection locked="0"/>
    </xf>
    <xf numFmtId="186" fontId="3" fillId="0" borderId="0" xfId="1" applyNumberFormat="1" applyFont="1" applyAlignment="1" applyProtection="1">
      <alignment vertical="center"/>
      <protection locked="0"/>
    </xf>
    <xf numFmtId="38" fontId="3" fillId="0" borderId="13" xfId="1" applyFont="1" applyBorder="1" applyAlignment="1" applyProtection="1">
      <alignment horizontal="right" vertical="center"/>
    </xf>
    <xf numFmtId="0" fontId="3" fillId="0" borderId="10" xfId="0" applyFont="1" applyBorder="1" applyAlignment="1" applyProtection="1">
      <alignment horizontal="right" vertical="center"/>
      <protection locked="0"/>
    </xf>
    <xf numFmtId="0" fontId="3" fillId="0" borderId="7" xfId="0"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38" fontId="3" fillId="0" borderId="13" xfId="1" applyFont="1" applyBorder="1" applyAlignment="1" applyProtection="1">
      <alignment vertical="center"/>
      <protection locked="0"/>
    </xf>
    <xf numFmtId="187" fontId="3" fillId="0" borderId="0" xfId="1" applyNumberFormat="1" applyFont="1" applyAlignment="1" applyProtection="1">
      <alignment horizontal="right" vertical="center"/>
      <protection locked="0"/>
    </xf>
    <xf numFmtId="189" fontId="3" fillId="0" borderId="0" xfId="1" applyNumberFormat="1" applyFont="1" applyAlignment="1" applyProtection="1">
      <alignment horizontal="right" vertical="center"/>
      <protection locked="0"/>
    </xf>
    <xf numFmtId="184" fontId="3" fillId="0" borderId="10" xfId="1" applyNumberFormat="1" applyFont="1" applyBorder="1" applyAlignment="1" applyProtection="1">
      <alignment horizontal="right" vertical="center"/>
      <protection locked="0"/>
    </xf>
    <xf numFmtId="191" fontId="3" fillId="0" borderId="12" xfId="1" applyNumberFormat="1" applyFont="1" applyBorder="1" applyAlignment="1" applyProtection="1">
      <alignment horizontal="right" vertical="center"/>
      <protection locked="0"/>
    </xf>
    <xf numFmtId="184" fontId="3" fillId="0" borderId="12" xfId="1" applyNumberFormat="1" applyFont="1" applyBorder="1" applyAlignment="1" applyProtection="1">
      <alignment horizontal="right" vertical="center"/>
      <protection locked="0"/>
    </xf>
    <xf numFmtId="195" fontId="3" fillId="0" borderId="12" xfId="1" applyNumberFormat="1" applyFont="1" applyBorder="1" applyAlignment="1" applyProtection="1">
      <alignment horizontal="right" vertical="center"/>
      <protection locked="0"/>
    </xf>
    <xf numFmtId="184" fontId="3" fillId="0" borderId="4" xfId="1" applyNumberFormat="1" applyFont="1" applyBorder="1" applyAlignment="1" applyProtection="1">
      <alignment horizontal="right" vertical="center"/>
      <protection locked="0"/>
    </xf>
    <xf numFmtId="191" fontId="3" fillId="0" borderId="0" xfId="1" applyNumberFormat="1" applyFont="1" applyBorder="1" applyAlignment="1" applyProtection="1">
      <alignment horizontal="right" vertical="center"/>
      <protection locked="0"/>
    </xf>
    <xf numFmtId="184" fontId="3" fillId="0" borderId="0" xfId="1" applyNumberFormat="1" applyFont="1" applyBorder="1" applyAlignment="1" applyProtection="1">
      <alignment horizontal="right" vertical="center"/>
      <protection locked="0"/>
    </xf>
    <xf numFmtId="195" fontId="3" fillId="0" borderId="0" xfId="1" applyNumberFormat="1" applyFont="1" applyBorder="1" applyAlignment="1" applyProtection="1">
      <alignment horizontal="right" vertical="center"/>
      <protection locked="0"/>
    </xf>
    <xf numFmtId="184" fontId="3" fillId="0" borderId="0" xfId="0" applyNumberFormat="1" applyFont="1" applyBorder="1" applyAlignment="1" applyProtection="1">
      <alignment horizontal="right" vertical="center"/>
      <protection locked="0"/>
    </xf>
    <xf numFmtId="184" fontId="3" fillId="0" borderId="7" xfId="1" applyNumberFormat="1" applyFont="1" applyBorder="1" applyAlignment="1" applyProtection="1">
      <alignment horizontal="right" vertical="center"/>
      <protection locked="0"/>
    </xf>
    <xf numFmtId="191" fontId="3" fillId="0" borderId="1" xfId="1" applyNumberFormat="1" applyFont="1" applyBorder="1" applyAlignment="1" applyProtection="1">
      <alignment horizontal="right" vertical="center"/>
      <protection locked="0"/>
    </xf>
    <xf numFmtId="184" fontId="3" fillId="0" borderId="1" xfId="1" applyNumberFormat="1" applyFont="1" applyBorder="1" applyAlignment="1" applyProtection="1">
      <alignment horizontal="right" vertical="center"/>
      <protection locked="0"/>
    </xf>
    <xf numFmtId="195" fontId="3" fillId="0" borderId="1" xfId="1" applyNumberFormat="1" applyFont="1" applyBorder="1" applyAlignment="1" applyProtection="1">
      <alignment horizontal="right" vertical="center"/>
      <protection locked="0"/>
    </xf>
    <xf numFmtId="189" fontId="3" fillId="0" borderId="0" xfId="1" applyNumberFormat="1" applyFont="1" applyAlignment="1" applyProtection="1">
      <alignment horizontal="right" vertical="center"/>
    </xf>
    <xf numFmtId="38" fontId="3" fillId="0" borderId="4" xfId="1" applyFont="1" applyBorder="1" applyAlignment="1" applyProtection="1">
      <alignment horizontal="right" vertical="center" shrinkToFit="1"/>
      <protection locked="0"/>
    </xf>
    <xf numFmtId="193" fontId="3" fillId="0" borderId="0" xfId="1" applyNumberFormat="1" applyFont="1" applyAlignment="1" applyProtection="1">
      <alignment horizontal="right" vertical="center" shrinkToFit="1"/>
      <protection locked="0"/>
    </xf>
    <xf numFmtId="193" fontId="3" fillId="0" borderId="0" xfId="1" applyNumberFormat="1" applyFont="1" applyBorder="1" applyAlignment="1" applyProtection="1">
      <alignment horizontal="right" vertical="center" shrinkToFit="1"/>
      <protection locked="0"/>
    </xf>
    <xf numFmtId="38" fontId="3" fillId="0" borderId="7" xfId="1" applyFont="1" applyBorder="1" applyAlignment="1" applyProtection="1">
      <alignment horizontal="right" vertical="center" shrinkToFit="1"/>
      <protection locked="0"/>
    </xf>
    <xf numFmtId="193" fontId="3" fillId="0" borderId="1" xfId="1" applyNumberFormat="1" applyFont="1" applyBorder="1" applyAlignment="1" applyProtection="1">
      <alignment horizontal="right" vertical="center" shrinkToFit="1"/>
      <protection locked="0"/>
    </xf>
    <xf numFmtId="38" fontId="5" fillId="0" borderId="52" xfId="1" applyFont="1" applyBorder="1" applyAlignment="1" applyProtection="1">
      <alignment horizontal="center" vertical="center" shrinkToFit="1"/>
      <protection locked="0"/>
    </xf>
    <xf numFmtId="38" fontId="5" fillId="0" borderId="46" xfId="1" applyFont="1" applyBorder="1" applyAlignment="1" applyProtection="1">
      <alignment horizontal="center" vertical="center" shrinkToFit="1"/>
      <protection locked="0"/>
    </xf>
    <xf numFmtId="38" fontId="5" fillId="0" borderId="48" xfId="1" applyFont="1" applyBorder="1" applyAlignment="1" applyProtection="1">
      <alignment horizontal="center" vertical="center" shrinkToFit="1"/>
      <protection locked="0"/>
    </xf>
    <xf numFmtId="38" fontId="3" fillId="0" borderId="10" xfId="1" applyFont="1" applyBorder="1" applyAlignment="1" applyProtection="1">
      <alignment horizontal="right" vertical="center" shrinkToFit="1"/>
      <protection locked="0"/>
    </xf>
    <xf numFmtId="38" fontId="3" fillId="0" borderId="12" xfId="1" applyFont="1" applyBorder="1" applyAlignment="1" applyProtection="1">
      <alignment horizontal="right" vertical="center" shrinkToFit="1"/>
      <protection locked="0"/>
    </xf>
    <xf numFmtId="38" fontId="3" fillId="0" borderId="12" xfId="1" applyFont="1" applyBorder="1" applyAlignment="1" applyProtection="1">
      <alignment horizontal="right" vertical="center" shrinkToFit="1"/>
    </xf>
    <xf numFmtId="38" fontId="3" fillId="0" borderId="0" xfId="1" applyFont="1" applyBorder="1" applyAlignment="1" applyProtection="1">
      <alignment horizontal="right" vertical="center" shrinkToFit="1"/>
    </xf>
    <xf numFmtId="38" fontId="3" fillId="0" borderId="1" xfId="1" applyFont="1" applyBorder="1" applyAlignment="1" applyProtection="1">
      <alignment horizontal="right" vertical="center" shrinkToFit="1"/>
    </xf>
    <xf numFmtId="0" fontId="3" fillId="0" borderId="2" xfId="0" applyFont="1" applyBorder="1" applyAlignment="1" applyProtection="1">
      <alignment vertical="center"/>
      <protection locked="0"/>
    </xf>
    <xf numFmtId="38" fontId="3" fillId="0" borderId="49" xfId="1" applyFont="1" applyBorder="1" applyAlignment="1" applyProtection="1">
      <alignment horizontal="right" vertical="center" wrapText="1"/>
      <protection locked="0"/>
    </xf>
    <xf numFmtId="38" fontId="3" fillId="0" borderId="47" xfId="1" applyFont="1"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38" fontId="3" fillId="0" borderId="12" xfId="1" applyFont="1" applyBorder="1" applyAlignment="1" applyProtection="1">
      <alignment vertical="center" shrinkToFit="1"/>
    </xf>
    <xf numFmtId="38" fontId="5" fillId="0" borderId="0" xfId="1" applyFont="1" applyBorder="1" applyAlignment="1" applyProtection="1">
      <alignment horizontal="left" vertical="center" shrinkToFit="1"/>
      <protection locked="0"/>
    </xf>
    <xf numFmtId="38" fontId="4" fillId="0" borderId="0" xfId="1" applyFont="1" applyBorder="1" applyAlignment="1" applyProtection="1">
      <alignment horizontal="right" vertical="center" shrinkToFit="1"/>
      <protection locked="0"/>
    </xf>
    <xf numFmtId="0" fontId="4" fillId="0" borderId="0" xfId="0" applyFont="1" applyBorder="1" applyAlignment="1" applyProtection="1">
      <alignment horizontal="right" vertical="center" shrinkToFit="1"/>
      <protection locked="0"/>
    </xf>
    <xf numFmtId="40" fontId="3" fillId="0" borderId="12" xfId="1" applyNumberFormat="1" applyFont="1" applyBorder="1" applyAlignment="1" applyProtection="1">
      <alignment vertical="center"/>
    </xf>
    <xf numFmtId="38" fontId="4" fillId="0" borderId="1" xfId="1" applyFont="1" applyBorder="1" applyAlignment="1" applyProtection="1">
      <alignment horizontal="right" vertical="center" shrinkToFit="1"/>
      <protection locked="0"/>
    </xf>
    <xf numFmtId="38" fontId="3" fillId="0" borderId="15" xfId="1" applyFont="1" applyBorder="1" applyAlignment="1" applyProtection="1">
      <alignment horizontal="center" vertical="center" textRotation="255"/>
      <protection locked="0"/>
    </xf>
    <xf numFmtId="38" fontId="3" fillId="0" borderId="16" xfId="1" applyFont="1" applyBorder="1" applyAlignment="1" applyProtection="1">
      <alignment horizontal="center" vertical="center" textRotation="255"/>
      <protection locked="0"/>
    </xf>
    <xf numFmtId="38" fontId="3" fillId="0" borderId="15" xfId="1" applyFont="1" applyBorder="1" applyAlignment="1" applyProtection="1">
      <alignment horizontal="center" vertical="center" textRotation="255" wrapText="1"/>
      <protection locked="0"/>
    </xf>
    <xf numFmtId="38" fontId="4" fillId="0" borderId="5" xfId="1" applyFont="1" applyBorder="1" applyAlignment="1" applyProtection="1">
      <alignment horizontal="right" vertical="center"/>
      <protection locked="0"/>
    </xf>
    <xf numFmtId="38" fontId="4" fillId="0" borderId="0" xfId="1" applyFont="1" applyBorder="1" applyAlignment="1" applyProtection="1">
      <alignment horizontal="right" vertical="center"/>
      <protection locked="0"/>
    </xf>
    <xf numFmtId="38" fontId="4" fillId="0" borderId="6" xfId="1" applyFont="1" applyBorder="1" applyAlignment="1" applyProtection="1">
      <alignment horizontal="right" vertical="center"/>
      <protection locked="0"/>
    </xf>
    <xf numFmtId="0" fontId="0" fillId="0" borderId="0" xfId="0" applyProtection="1">
      <protection locked="0"/>
    </xf>
    <xf numFmtId="193" fontId="3" fillId="0" borderId="0" xfId="0" applyNumberFormat="1" applyFont="1" applyAlignment="1" applyProtection="1">
      <alignment horizontal="right" vertical="center"/>
      <protection locked="0"/>
    </xf>
    <xf numFmtId="193" fontId="3" fillId="0" borderId="0" xfId="0" applyNumberFormat="1" applyFont="1" applyBorder="1" applyAlignment="1" applyProtection="1">
      <alignment horizontal="right" vertical="center"/>
      <protection locked="0"/>
    </xf>
    <xf numFmtId="193" fontId="3" fillId="0" borderId="1" xfId="0" applyNumberFormat="1" applyFont="1" applyBorder="1" applyAlignment="1" applyProtection="1">
      <alignment horizontal="right" vertical="center"/>
      <protection locked="0"/>
    </xf>
    <xf numFmtId="0" fontId="3" fillId="0" borderId="0" xfId="0" applyFont="1" applyFill="1" applyBorder="1" applyProtection="1">
      <protection locked="0"/>
    </xf>
    <xf numFmtId="38" fontId="3" fillId="0" borderId="0" xfId="1" applyFont="1" applyFill="1" applyBorder="1" applyAlignment="1" applyProtection="1">
      <alignment vertical="center"/>
    </xf>
    <xf numFmtId="0" fontId="0" fillId="0" borderId="1" xfId="0" applyBorder="1" applyAlignment="1" applyProtection="1">
      <alignment horizontal="right"/>
      <protection locked="0"/>
    </xf>
    <xf numFmtId="38" fontId="7" fillId="0" borderId="5" xfId="1" applyFont="1" applyBorder="1" applyAlignment="1" applyProtection="1">
      <alignment vertical="center"/>
      <protection locked="0"/>
    </xf>
    <xf numFmtId="38" fontId="7" fillId="0" borderId="12" xfId="1" applyFont="1" applyBorder="1" applyAlignment="1" applyProtection="1">
      <alignment vertical="center"/>
      <protection locked="0"/>
    </xf>
    <xf numFmtId="38" fontId="7" fillId="0" borderId="11" xfId="1" applyFont="1" applyBorder="1" applyAlignment="1" applyProtection="1">
      <alignment vertical="center"/>
      <protection locked="0"/>
    </xf>
    <xf numFmtId="38" fontId="7" fillId="0" borderId="0" xfId="1" applyFont="1" applyBorder="1" applyAlignment="1" applyProtection="1">
      <alignment vertical="center"/>
      <protection locked="0"/>
    </xf>
    <xf numFmtId="38" fontId="3" fillId="0" borderId="5" xfId="1" applyFont="1" applyBorder="1" applyAlignment="1" applyProtection="1">
      <alignment horizontal="left" vertical="center" indent="1"/>
      <protection locked="0"/>
    </xf>
    <xf numFmtId="38" fontId="7" fillId="0" borderId="6" xfId="1" applyFont="1" applyBorder="1" applyAlignment="1" applyProtection="1">
      <alignment vertical="center"/>
      <protection locked="0"/>
    </xf>
    <xf numFmtId="38" fontId="7" fillId="0" borderId="1" xfId="1" applyFont="1" applyBorder="1" applyAlignment="1" applyProtection="1">
      <alignment vertical="center"/>
      <protection locked="0"/>
    </xf>
    <xf numFmtId="38" fontId="3" fillId="0" borderId="4" xfId="2" applyFont="1" applyFill="1" applyBorder="1" applyAlignment="1" applyProtection="1">
      <alignment vertical="center"/>
      <protection locked="0"/>
    </xf>
    <xf numFmtId="38" fontId="3" fillId="0" borderId="10" xfId="1" applyFont="1" applyFill="1" applyBorder="1" applyAlignment="1" applyProtection="1">
      <alignment horizontal="right" vertical="center"/>
    </xf>
    <xf numFmtId="38" fontId="3" fillId="0" borderId="12" xfId="1" applyFont="1" applyFill="1" applyBorder="1" applyAlignment="1" applyProtection="1">
      <alignment horizontal="right" vertical="center"/>
    </xf>
    <xf numFmtId="38" fontId="3" fillId="0" borderId="4" xfId="1" applyFont="1" applyFill="1" applyBorder="1" applyAlignment="1" applyProtection="1">
      <alignment horizontal="right" vertical="center"/>
    </xf>
    <xf numFmtId="38" fontId="3" fillId="0" borderId="0" xfId="1" applyFont="1" applyFill="1" applyBorder="1" applyAlignment="1" applyProtection="1">
      <alignment horizontal="right" vertical="center"/>
    </xf>
    <xf numFmtId="38" fontId="3" fillId="0" borderId="7" xfId="1" applyFont="1" applyFill="1" applyBorder="1" applyAlignment="1" applyProtection="1">
      <alignment horizontal="right" vertical="center"/>
    </xf>
    <xf numFmtId="38" fontId="3" fillId="0" borderId="1" xfId="1" applyFont="1" applyFill="1" applyBorder="1" applyAlignment="1" applyProtection="1">
      <alignment horizontal="right" vertical="center"/>
    </xf>
    <xf numFmtId="38" fontId="10" fillId="0" borderId="0" xfId="1" applyFont="1" applyBorder="1" applyAlignment="1" applyProtection="1">
      <alignment horizontal="center" vertical="center"/>
      <protection locked="0"/>
    </xf>
    <xf numFmtId="38" fontId="10" fillId="0" borderId="0" xfId="1" applyFont="1" applyAlignment="1" applyProtection="1">
      <alignment vertical="center"/>
      <protection locked="0"/>
    </xf>
    <xf numFmtId="38" fontId="10" fillId="0" borderId="5" xfId="1" applyFont="1" applyBorder="1" applyAlignment="1" applyProtection="1">
      <alignment horizontal="center" vertical="center" shrinkToFit="1"/>
      <protection locked="0"/>
    </xf>
    <xf numFmtId="38" fontId="10" fillId="0" borderId="6" xfId="1" applyFont="1" applyBorder="1" applyAlignment="1" applyProtection="1">
      <alignment horizontal="center" vertical="center" shrinkToFit="1"/>
      <protection locked="0"/>
    </xf>
    <xf numFmtId="38" fontId="3" fillId="0" borderId="62" xfId="1" applyFont="1" applyBorder="1" applyAlignment="1" applyProtection="1">
      <alignment horizontal="right" vertical="center"/>
      <protection locked="0"/>
    </xf>
    <xf numFmtId="38" fontId="3" fillId="0" borderId="62" xfId="1" applyFont="1" applyFill="1" applyBorder="1" applyAlignment="1" applyProtection="1">
      <alignment horizontal="right" vertical="center"/>
      <protection locked="0"/>
    </xf>
    <xf numFmtId="38" fontId="3" fillId="0" borderId="49" xfId="1" applyFont="1" applyBorder="1" applyAlignment="1" applyProtection="1">
      <alignment vertical="center"/>
    </xf>
    <xf numFmtId="38" fontId="3" fillId="0" borderId="13" xfId="1" applyFont="1" applyBorder="1" applyAlignment="1" applyProtection="1">
      <alignment vertical="center"/>
    </xf>
    <xf numFmtId="179" fontId="3" fillId="0" borderId="0" xfId="1" applyNumberFormat="1" applyFont="1" applyBorder="1" applyAlignment="1" applyProtection="1">
      <alignment vertical="center"/>
    </xf>
    <xf numFmtId="179" fontId="3" fillId="0" borderId="13" xfId="1" applyNumberFormat="1" applyFont="1" applyBorder="1" applyAlignment="1" applyProtection="1">
      <alignment vertical="center"/>
    </xf>
    <xf numFmtId="179" fontId="3" fillId="0" borderId="1" xfId="1" applyNumberFormat="1" applyFont="1" applyBorder="1" applyAlignment="1" applyProtection="1">
      <alignment vertical="center"/>
    </xf>
    <xf numFmtId="176" fontId="3" fillId="0" borderId="10" xfId="2" applyNumberFormat="1" applyFont="1" applyBorder="1" applyAlignment="1">
      <alignment horizontal="right" vertical="center"/>
    </xf>
    <xf numFmtId="176" fontId="3" fillId="0" borderId="12" xfId="2" applyNumberFormat="1" applyFont="1" applyBorder="1" applyAlignment="1">
      <alignment horizontal="right" vertical="center"/>
    </xf>
    <xf numFmtId="38" fontId="3" fillId="0" borderId="4" xfId="2" applyNumberFormat="1" applyFont="1" applyBorder="1" applyAlignment="1">
      <alignment horizontal="right" vertical="center"/>
    </xf>
    <xf numFmtId="38" fontId="3" fillId="0" borderId="0" xfId="2" applyNumberFormat="1" applyFont="1" applyBorder="1" applyAlignment="1">
      <alignment horizontal="right" vertical="center"/>
    </xf>
    <xf numFmtId="176" fontId="3" fillId="0" borderId="4" xfId="2" applyNumberFormat="1" applyFont="1" applyBorder="1" applyAlignment="1">
      <alignment horizontal="right" vertical="center"/>
    </xf>
    <xf numFmtId="176" fontId="3" fillId="0" borderId="0" xfId="2" applyNumberFormat="1" applyFont="1" applyBorder="1" applyAlignment="1">
      <alignment horizontal="right" vertical="center"/>
    </xf>
    <xf numFmtId="38" fontId="3" fillId="0" borderId="4" xfId="2" applyFont="1" applyBorder="1" applyAlignment="1">
      <alignment horizontal="right" vertical="center"/>
    </xf>
    <xf numFmtId="38" fontId="3" fillId="0" borderId="0" xfId="2" applyFont="1" applyBorder="1" applyAlignment="1">
      <alignment horizontal="right" vertical="center"/>
    </xf>
    <xf numFmtId="193" fontId="3" fillId="0" borderId="10" xfId="2" applyNumberFormat="1" applyFont="1" applyBorder="1" applyAlignment="1">
      <alignment horizontal="right" vertical="center"/>
    </xf>
    <xf numFmtId="193" fontId="3" fillId="0" borderId="12" xfId="2" applyNumberFormat="1" applyFont="1" applyBorder="1" applyAlignment="1">
      <alignment horizontal="right" vertical="center"/>
    </xf>
    <xf numFmtId="193" fontId="3" fillId="0" borderId="4" xfId="2" applyNumberFormat="1" applyFont="1" applyBorder="1" applyAlignment="1">
      <alignment horizontal="right" vertical="center"/>
    </xf>
    <xf numFmtId="193" fontId="3" fillId="0" borderId="0" xfId="2" applyNumberFormat="1" applyFont="1" applyBorder="1" applyAlignment="1">
      <alignment horizontal="right" vertical="center"/>
    </xf>
    <xf numFmtId="178" fontId="3" fillId="0" borderId="49" xfId="2" applyNumberFormat="1" applyFont="1" applyBorder="1" applyAlignment="1">
      <alignment horizontal="right" vertical="center"/>
    </xf>
    <xf numFmtId="38" fontId="3" fillId="0" borderId="13" xfId="2" applyFont="1" applyBorder="1" applyAlignment="1">
      <alignment horizontal="right" vertical="center"/>
    </xf>
    <xf numFmtId="178" fontId="3" fillId="0" borderId="13" xfId="2" applyNumberFormat="1" applyFont="1" applyBorder="1" applyAlignment="1">
      <alignment horizontal="right" vertical="center"/>
    </xf>
    <xf numFmtId="0" fontId="3" fillId="0" borderId="69" xfId="0" applyFont="1" applyBorder="1" applyAlignment="1" applyProtection="1">
      <alignment horizontal="center" vertical="center"/>
    </xf>
    <xf numFmtId="180" fontId="3" fillId="0" borderId="4" xfId="1" applyNumberFormat="1" applyFont="1" applyBorder="1" applyAlignment="1" applyProtection="1">
      <alignment horizontal="right" vertical="center"/>
      <protection locked="0"/>
    </xf>
    <xf numFmtId="38" fontId="3" fillId="0" borderId="4" xfId="1" applyNumberFormat="1" applyFont="1" applyBorder="1" applyAlignment="1" applyProtection="1">
      <alignment horizontal="right" vertical="center"/>
      <protection locked="0"/>
    </xf>
    <xf numFmtId="38" fontId="3" fillId="0" borderId="42" xfId="1" applyFont="1" applyBorder="1" applyAlignment="1" applyProtection="1">
      <alignment horizontal="right" vertical="center"/>
    </xf>
    <xf numFmtId="38" fontId="3" fillId="0" borderId="1" xfId="2" applyFont="1" applyBorder="1" applyAlignment="1" applyProtection="1">
      <alignment horizontal="right" vertical="center"/>
      <protection locked="0"/>
    </xf>
    <xf numFmtId="38" fontId="3" fillId="0" borderId="10" xfId="2" applyFont="1" applyBorder="1" applyAlignment="1" applyProtection="1">
      <alignment horizontal="right" vertical="center"/>
      <protection locked="0"/>
    </xf>
    <xf numFmtId="38" fontId="3" fillId="0" borderId="0" xfId="2" applyFont="1" applyBorder="1" applyAlignment="1" applyProtection="1">
      <alignment horizontal="right" vertical="center"/>
    </xf>
    <xf numFmtId="38" fontId="3" fillId="0" borderId="49" xfId="2" applyFont="1" applyBorder="1" applyAlignment="1" applyProtection="1">
      <alignment horizontal="right" vertical="center"/>
      <protection locked="0"/>
    </xf>
    <xf numFmtId="38" fontId="3" fillId="0" borderId="13" xfId="2" applyFont="1" applyBorder="1" applyAlignment="1" applyProtection="1">
      <alignment horizontal="right" vertical="center"/>
    </xf>
    <xf numFmtId="38" fontId="3" fillId="0" borderId="7" xfId="2" applyFont="1" applyBorder="1" applyAlignment="1" applyProtection="1">
      <alignment horizontal="right" vertical="center"/>
      <protection locked="0"/>
    </xf>
    <xf numFmtId="38" fontId="3" fillId="0" borderId="1" xfId="2" applyFont="1" applyBorder="1" applyAlignment="1" applyProtection="1">
      <alignment horizontal="right" vertical="center"/>
    </xf>
    <xf numFmtId="38" fontId="3" fillId="0" borderId="66" xfId="1" applyFont="1" applyBorder="1" applyAlignment="1" applyProtection="1">
      <alignment horizontal="right" vertical="center"/>
      <protection locked="0"/>
    </xf>
    <xf numFmtId="180" fontId="3" fillId="0" borderId="0" xfId="1" applyNumberFormat="1" applyFont="1" applyAlignment="1" applyProtection="1">
      <alignment horizontal="right" vertical="center" shrinkToFit="1"/>
      <protection locked="0"/>
    </xf>
    <xf numFmtId="180" fontId="3" fillId="0" borderId="0" xfId="1" applyNumberFormat="1" applyFont="1" applyBorder="1" applyAlignment="1" applyProtection="1">
      <alignment horizontal="right" vertical="center" shrinkToFit="1"/>
      <protection locked="0"/>
    </xf>
    <xf numFmtId="180" fontId="3" fillId="0" borderId="1" xfId="1" applyNumberFormat="1" applyFont="1" applyBorder="1" applyAlignment="1" applyProtection="1">
      <alignment horizontal="right" vertical="center" shrinkToFit="1"/>
      <protection locked="0"/>
    </xf>
    <xf numFmtId="193" fontId="3" fillId="0" borderId="1" xfId="0" applyNumberFormat="1" applyFont="1" applyBorder="1" applyAlignment="1" applyProtection="1">
      <alignment horizontal="right" vertical="center"/>
    </xf>
    <xf numFmtId="38" fontId="3" fillId="0" borderId="4"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xf>
    <xf numFmtId="38" fontId="7" fillId="0" borderId="5" xfId="1" applyFont="1" applyFill="1" applyBorder="1" applyAlignment="1" applyProtection="1">
      <alignment horizontal="center" vertical="center"/>
      <protection locked="0"/>
    </xf>
    <xf numFmtId="38" fontId="7" fillId="0" borderId="5" xfId="1" applyFont="1" applyBorder="1" applyAlignment="1" applyProtection="1">
      <alignment horizontal="center" vertical="center" shrinkToFit="1"/>
      <protection locked="0"/>
    </xf>
    <xf numFmtId="38" fontId="7" fillId="0" borderId="6" xfId="1" applyFont="1" applyBorder="1" applyAlignment="1" applyProtection="1">
      <alignment horizontal="center" vertical="center" shrinkToFit="1"/>
      <protection locked="0"/>
    </xf>
    <xf numFmtId="38" fontId="7" fillId="0" borderId="1" xfId="1" applyFont="1" applyFill="1" applyBorder="1" applyAlignment="1" applyProtection="1">
      <alignment horizontal="right" vertical="center"/>
      <protection locked="0"/>
    </xf>
    <xf numFmtId="38" fontId="7" fillId="0" borderId="0" xfId="1" applyFont="1" applyFill="1" applyAlignment="1" applyProtection="1">
      <alignment horizontal="right" vertical="center"/>
      <protection locked="0"/>
    </xf>
    <xf numFmtId="38" fontId="7" fillId="0" borderId="0" xfId="1" applyFont="1" applyAlignment="1" applyProtection="1">
      <alignment horizontal="right" vertical="center"/>
      <protection locked="0"/>
    </xf>
    <xf numFmtId="38" fontId="7" fillId="0" borderId="7" xfId="1" applyFont="1" applyFill="1" applyBorder="1" applyAlignment="1" applyProtection="1">
      <alignment horizontal="right" vertical="center"/>
      <protection locked="0"/>
    </xf>
    <xf numFmtId="183" fontId="3" fillId="0" borderId="0" xfId="1" applyNumberFormat="1" applyFont="1" applyBorder="1" applyAlignment="1" applyProtection="1">
      <alignment horizontal="right" vertical="center"/>
    </xf>
    <xf numFmtId="183" fontId="3" fillId="0" borderId="1" xfId="1" applyNumberFormat="1" applyFont="1" applyBorder="1" applyAlignment="1" applyProtection="1">
      <alignment horizontal="right" vertical="center"/>
    </xf>
    <xf numFmtId="38" fontId="3" fillId="0" borderId="0" xfId="2" applyFont="1" applyBorder="1" applyAlignment="1" applyProtection="1">
      <alignment horizontal="right"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38" fontId="3" fillId="0" borderId="2" xfId="2"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4" fillId="0" borderId="17" xfId="0" applyFont="1" applyBorder="1" applyAlignment="1" applyProtection="1">
      <alignment horizontal="right" vertical="center"/>
      <protection locked="0"/>
    </xf>
    <xf numFmtId="49" fontId="3" fillId="0" borderId="15" xfId="0" applyNumberFormat="1"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Alignment="1" applyProtection="1">
      <alignment horizontal="left" vertical="center"/>
    </xf>
    <xf numFmtId="0" fontId="3" fillId="0" borderId="9"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49" fontId="3" fillId="0" borderId="8" xfId="0" applyNumberFormat="1"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14" xfId="0" applyFont="1" applyBorder="1" applyAlignment="1" applyProtection="1">
      <alignment horizontal="right" vertical="center" shrinkToFit="1"/>
      <protection locked="0"/>
    </xf>
    <xf numFmtId="0" fontId="3" fillId="0" borderId="17" xfId="0" applyFont="1" applyBorder="1" applyAlignment="1" applyProtection="1">
      <alignment horizontal="right" vertical="center"/>
      <protection locked="0"/>
    </xf>
    <xf numFmtId="49" fontId="3" fillId="0" borderId="48" xfId="0" applyNumberFormat="1" applyFont="1" applyBorder="1" applyAlignment="1" applyProtection="1">
      <alignment horizontal="center" vertical="center"/>
      <protection locked="0"/>
    </xf>
    <xf numFmtId="0" fontId="3" fillId="0" borderId="48" xfId="0" applyFont="1" applyBorder="1" applyAlignment="1" applyProtection="1">
      <alignment vertical="center"/>
      <protection locked="0"/>
    </xf>
    <xf numFmtId="0" fontId="3" fillId="0" borderId="4"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38" fontId="3" fillId="0" borderId="0" xfId="2" applyFont="1" applyBorder="1" applyAlignment="1" applyProtection="1">
      <alignment horizontal="right" vertical="center"/>
      <protection locked="0"/>
    </xf>
    <xf numFmtId="0" fontId="3" fillId="0" borderId="0" xfId="0" applyFont="1" applyBorder="1" applyAlignment="1" applyProtection="1">
      <alignment horizontal="right" vertical="center"/>
      <protection locked="0"/>
    </xf>
    <xf numFmtId="38" fontId="3" fillId="0" borderId="8" xfId="2"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38" fontId="3" fillId="0" borderId="4" xfId="2" applyFont="1" applyBorder="1" applyAlignment="1" applyProtection="1">
      <alignment horizontal="center" vertical="center"/>
    </xf>
    <xf numFmtId="0" fontId="0" fillId="0" borderId="0" xfId="0" applyBorder="1" applyAlignment="1" applyProtection="1">
      <alignment horizontal="center" vertical="center"/>
    </xf>
    <xf numFmtId="0" fontId="3" fillId="0" borderId="5" xfId="0" applyFont="1" applyBorder="1" applyAlignment="1" applyProtection="1">
      <alignment horizontal="right" vertical="center"/>
      <protection locked="0"/>
    </xf>
    <xf numFmtId="0" fontId="3" fillId="0" borderId="12"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 fillId="0" borderId="1" xfId="0"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38" fontId="3" fillId="0" borderId="14" xfId="2" applyFont="1" applyBorder="1" applyAlignment="1" applyProtection="1">
      <alignment horizontal="right" vertical="center"/>
      <protection locked="0"/>
    </xf>
    <xf numFmtId="0" fontId="3" fillId="0" borderId="14" xfId="0" applyFont="1" applyBorder="1" applyAlignment="1" applyProtection="1">
      <alignment horizontal="right" vertical="center"/>
      <protection locked="0"/>
    </xf>
    <xf numFmtId="0" fontId="0" fillId="0" borderId="14" xfId="0" applyBorder="1" applyAlignment="1" applyProtection="1">
      <alignment horizontal="right" vertical="center"/>
      <protection locked="0"/>
    </xf>
    <xf numFmtId="38" fontId="3" fillId="0" borderId="7" xfId="2" applyFont="1" applyBorder="1" applyAlignment="1" applyProtection="1">
      <alignment horizontal="center" vertical="center"/>
    </xf>
    <xf numFmtId="0" fontId="0" fillId="0" borderId="1" xfId="0" applyBorder="1"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0" xfId="0" applyBorder="1" applyAlignment="1" applyProtection="1">
      <alignment horizontal="right" vertical="center"/>
      <protection locked="0"/>
    </xf>
    <xf numFmtId="49" fontId="3" fillId="0" borderId="7" xfId="0" applyNumberFormat="1"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6" xfId="0" applyBorder="1" applyAlignment="1" applyProtection="1">
      <alignment horizontal="right" vertical="center"/>
      <protection locked="0"/>
    </xf>
    <xf numFmtId="188" fontId="3" fillId="0" borderId="7" xfId="0" applyNumberFormat="1" applyFont="1" applyBorder="1" applyAlignment="1" applyProtection="1">
      <alignment horizontal="center" vertical="center"/>
      <protection locked="0"/>
    </xf>
    <xf numFmtId="188" fontId="3" fillId="0" borderId="1" xfId="0" applyNumberFormat="1" applyFont="1" applyBorder="1" applyAlignment="1" applyProtection="1">
      <alignment horizontal="center" vertical="center"/>
      <protection locked="0"/>
    </xf>
    <xf numFmtId="188" fontId="3" fillId="0" borderId="4" xfId="0" applyNumberFormat="1" applyFont="1" applyBorder="1" applyAlignment="1" applyProtection="1">
      <alignment horizontal="center" vertical="center"/>
      <protection locked="0"/>
    </xf>
    <xf numFmtId="188" fontId="3" fillId="0" borderId="0" xfId="0" applyNumberFormat="1" applyFont="1" applyBorder="1" applyAlignment="1" applyProtection="1">
      <alignment horizontal="center" vertical="center"/>
      <protection locked="0"/>
    </xf>
    <xf numFmtId="0" fontId="0" fillId="0" borderId="5" xfId="0" applyBorder="1" applyAlignment="1" applyProtection="1">
      <alignment horizontal="right" vertical="center"/>
      <protection locked="0"/>
    </xf>
    <xf numFmtId="49" fontId="3" fillId="0" borderId="4" xfId="0" applyNumberFormat="1" applyFont="1" applyBorder="1" applyAlignment="1" applyProtection="1">
      <alignment horizontal="center" vertical="center" shrinkToFit="1"/>
      <protection locked="0"/>
    </xf>
    <xf numFmtId="0" fontId="0" fillId="0" borderId="0" xfId="0" applyBorder="1" applyAlignment="1" applyProtection="1">
      <alignment horizontal="center" vertical="center" shrinkToFit="1"/>
      <protection locked="0"/>
    </xf>
    <xf numFmtId="188" fontId="3" fillId="0" borderId="5" xfId="0" applyNumberFormat="1"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11" xfId="0" applyBorder="1" applyAlignment="1" applyProtection="1">
      <alignment horizontal="right" vertical="center"/>
      <protection locked="0"/>
    </xf>
    <xf numFmtId="49" fontId="3" fillId="0" borderId="10" xfId="0" applyNumberFormat="1" applyFont="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38" fontId="3" fillId="0" borderId="0" xfId="1" applyFont="1" applyAlignment="1" applyProtection="1">
      <alignment vertical="center"/>
      <protection locked="0"/>
    </xf>
    <xf numFmtId="38" fontId="3" fillId="0" borderId="0" xfId="1" applyFont="1" applyBorder="1" applyAlignment="1" applyProtection="1">
      <alignment vertical="center"/>
      <protection locked="0"/>
    </xf>
    <xf numFmtId="38" fontId="3" fillId="0" borderId="18" xfId="1" applyFont="1" applyBorder="1" applyAlignment="1" applyProtection="1">
      <alignment horizontal="center" vertical="center"/>
      <protection locked="0"/>
    </xf>
    <xf numFmtId="0" fontId="3" fillId="0" borderId="48" xfId="0" applyFont="1" applyBorder="1" applyAlignment="1" applyProtection="1">
      <alignment horizontal="center" vertical="center"/>
      <protection locked="0"/>
    </xf>
    <xf numFmtId="38" fontId="3" fillId="0" borderId="0" xfId="1" applyFont="1" applyAlignment="1" applyProtection="1">
      <alignment horizontal="right" vertical="center"/>
      <protection locked="0"/>
    </xf>
    <xf numFmtId="0" fontId="3" fillId="0" borderId="0" xfId="0" applyFont="1" applyAlignment="1" applyProtection="1">
      <alignment horizontal="right" vertical="center"/>
      <protection locked="0"/>
    </xf>
    <xf numFmtId="38" fontId="3" fillId="0" borderId="1" xfId="1" applyFont="1" applyBorder="1" applyAlignment="1" applyProtection="1">
      <alignment vertical="center"/>
      <protection locked="0"/>
    </xf>
    <xf numFmtId="38" fontId="3" fillId="0" borderId="4" xfId="1" applyFont="1" applyBorder="1" applyAlignment="1" applyProtection="1">
      <alignment horizontal="center" vertical="center"/>
      <protection locked="0"/>
    </xf>
    <xf numFmtId="38" fontId="3" fillId="0" borderId="49" xfId="1" applyFont="1" applyBorder="1" applyAlignment="1" applyProtection="1">
      <alignment horizontal="center" vertical="center"/>
      <protection locked="0"/>
    </xf>
    <xf numFmtId="38" fontId="3" fillId="0" borderId="5" xfId="1" applyFont="1" applyBorder="1" applyAlignment="1" applyProtection="1">
      <alignment horizontal="center" vertical="center"/>
      <protection locked="0"/>
    </xf>
    <xf numFmtId="38" fontId="3" fillId="0" borderId="10" xfId="1" applyFont="1" applyBorder="1" applyAlignment="1" applyProtection="1">
      <alignment horizontal="center" vertical="center"/>
      <protection locked="0"/>
    </xf>
    <xf numFmtId="0" fontId="3" fillId="0" borderId="0" xfId="0" applyFont="1" applyBorder="1" applyAlignment="1" applyProtection="1">
      <alignment horizontal="right" vertical="center" shrinkToFit="1"/>
      <protection locked="0"/>
    </xf>
    <xf numFmtId="0" fontId="0" fillId="0" borderId="0" xfId="0" applyBorder="1" applyAlignment="1" applyProtection="1">
      <alignment vertical="center" shrinkToFit="1"/>
      <protection locked="0"/>
    </xf>
    <xf numFmtId="38" fontId="3" fillId="0" borderId="51" xfId="1" applyFont="1" applyBorder="1" applyAlignment="1" applyProtection="1">
      <alignment horizontal="center" vertical="center"/>
      <protection locked="0"/>
    </xf>
    <xf numFmtId="38" fontId="3" fillId="0" borderId="68" xfId="1" applyFont="1" applyBorder="1" applyAlignment="1" applyProtection="1">
      <alignment horizontal="center" vertical="center"/>
      <protection locked="0"/>
    </xf>
    <xf numFmtId="38" fontId="5" fillId="0" borderId="12" xfId="1" applyFont="1" applyBorder="1" applyAlignment="1" applyProtection="1">
      <alignment horizontal="right" vertical="center"/>
      <protection locked="0"/>
    </xf>
    <xf numFmtId="38" fontId="3" fillId="0" borderId="12" xfId="1"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68" xfId="0" applyFont="1" applyBorder="1" applyAlignment="1" applyProtection="1">
      <alignment horizontal="center" vertical="center"/>
      <protection locked="0"/>
    </xf>
    <xf numFmtId="38" fontId="3" fillId="0" borderId="8" xfId="1" applyFont="1" applyBorder="1" applyAlignment="1" applyProtection="1">
      <alignment horizontal="center" vertical="center"/>
      <protection locked="0"/>
    </xf>
    <xf numFmtId="38" fontId="3" fillId="0" borderId="0" xfId="1" applyFont="1" applyBorder="1" applyAlignment="1" applyProtection="1">
      <alignment horizontal="right" vertical="center"/>
      <protection locked="0"/>
    </xf>
    <xf numFmtId="0" fontId="3" fillId="0" borderId="46" xfId="0" applyFont="1" applyBorder="1" applyAlignment="1" applyProtection="1">
      <alignment horizontal="center" vertical="center"/>
      <protection locked="0"/>
    </xf>
    <xf numFmtId="38" fontId="3" fillId="0" borderId="2" xfId="1" applyFont="1" applyBorder="1" applyAlignment="1" applyProtection="1">
      <alignment horizontal="center" vertical="center"/>
      <protection locked="0"/>
    </xf>
    <xf numFmtId="38" fontId="3" fillId="0" borderId="0" xfId="1" applyFont="1" applyAlignment="1" applyProtection="1">
      <alignment horizontal="right" vertical="center" shrinkToFit="1"/>
      <protection locked="0"/>
    </xf>
    <xf numFmtId="0" fontId="3" fillId="0" borderId="0" xfId="0" applyFont="1" applyAlignment="1" applyProtection="1">
      <alignment horizontal="right" vertical="center" shrinkToFit="1"/>
      <protection locked="0"/>
    </xf>
    <xf numFmtId="0" fontId="3" fillId="0" borderId="0" xfId="0" applyFont="1" applyAlignment="1" applyProtection="1">
      <alignment vertical="center" shrinkToFit="1"/>
      <protection locked="0"/>
    </xf>
    <xf numFmtId="0" fontId="0" fillId="0" borderId="0" xfId="0" applyAlignment="1" applyProtection="1">
      <alignment vertical="center" shrinkToFit="1"/>
      <protection locked="0"/>
    </xf>
    <xf numFmtId="0" fontId="3" fillId="0" borderId="14" xfId="0" applyFont="1" applyBorder="1" applyAlignment="1" applyProtection="1">
      <alignment vertical="center" shrinkToFit="1"/>
      <protection locked="0"/>
    </xf>
    <xf numFmtId="0" fontId="0" fillId="0" borderId="14" xfId="0" applyBorder="1" applyAlignment="1" applyProtection="1">
      <alignment vertical="center" shrinkToFit="1"/>
      <protection locked="0"/>
    </xf>
    <xf numFmtId="38" fontId="3" fillId="0" borderId="1" xfId="1" applyFont="1" applyBorder="1" applyAlignment="1" applyProtection="1">
      <alignment horizontal="right" vertical="center"/>
      <protection locked="0"/>
    </xf>
    <xf numFmtId="38" fontId="3" fillId="0" borderId="14" xfId="1" applyFont="1" applyBorder="1" applyAlignment="1" applyProtection="1">
      <alignment horizontal="right" vertical="center"/>
      <protection locked="0"/>
    </xf>
    <xf numFmtId="0" fontId="3" fillId="0" borderId="14" xfId="0" applyFont="1" applyBorder="1" applyAlignment="1" applyProtection="1">
      <alignment vertical="center"/>
      <protection locked="0"/>
    </xf>
    <xf numFmtId="0" fontId="0" fillId="0" borderId="14" xfId="0" applyBorder="1" applyAlignment="1" applyProtection="1">
      <alignment vertical="center"/>
      <protection locked="0"/>
    </xf>
    <xf numFmtId="38" fontId="3" fillId="0" borderId="1" xfId="1" applyFont="1" applyFill="1" applyBorder="1" applyAlignment="1" applyProtection="1">
      <alignment vertical="center" shrinkToFit="1"/>
      <protection locked="0"/>
    </xf>
    <xf numFmtId="0" fontId="0" fillId="0" borderId="1" xfId="0" applyBorder="1" applyAlignment="1" applyProtection="1">
      <alignment vertical="center"/>
      <protection locked="0"/>
    </xf>
    <xf numFmtId="38" fontId="3" fillId="0" borderId="14" xfId="1"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68" xfId="0" applyFont="1" applyBorder="1" applyAlignment="1" applyProtection="1">
      <alignment horizontal="center" vertical="center" shrinkToFit="1"/>
      <protection locked="0"/>
    </xf>
    <xf numFmtId="0" fontId="3" fillId="0" borderId="62" xfId="0" applyFont="1" applyBorder="1" applyAlignment="1" applyProtection="1">
      <alignment horizontal="center" vertical="center" shrinkToFit="1"/>
      <protection locked="0"/>
    </xf>
    <xf numFmtId="38" fontId="3" fillId="0" borderId="2" xfId="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38" fontId="3" fillId="0" borderId="8" xfId="1"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4" fillId="0" borderId="44" xfId="0" applyFont="1" applyFill="1" applyBorder="1" applyAlignment="1" applyProtection="1">
      <alignment horizontal="distributed"/>
      <protection locked="0"/>
    </xf>
    <xf numFmtId="38" fontId="3" fillId="0" borderId="14" xfId="1" applyFont="1" applyBorder="1" applyAlignment="1" applyProtection="1">
      <alignment horizontal="center" vertical="center"/>
      <protection locked="0"/>
    </xf>
    <xf numFmtId="38" fontId="3" fillId="0" borderId="0" xfId="1" applyFont="1" applyBorder="1" applyAlignment="1" applyProtection="1">
      <alignment horizontal="center" vertical="center"/>
      <protection locked="0"/>
    </xf>
    <xf numFmtId="38" fontId="3" fillId="0" borderId="13" xfId="1" applyFont="1" applyBorder="1" applyAlignment="1" applyProtection="1">
      <alignment horizontal="center" vertical="center"/>
      <protection locked="0"/>
    </xf>
    <xf numFmtId="38" fontId="3" fillId="0" borderId="62" xfId="1" applyFont="1" applyBorder="1" applyAlignment="1" applyProtection="1">
      <alignment horizontal="center" vertical="center"/>
      <protection locked="0"/>
    </xf>
    <xf numFmtId="38" fontId="3" fillId="0" borderId="16" xfId="1" applyFont="1" applyBorder="1" applyAlignment="1" applyProtection="1">
      <alignment horizontal="center" vertical="center"/>
      <protection locked="0"/>
    </xf>
    <xf numFmtId="38" fontId="3" fillId="0" borderId="45" xfId="1" applyFont="1" applyBorder="1" applyAlignment="1" applyProtection="1">
      <alignment horizontal="center" vertical="center"/>
      <protection locked="0"/>
    </xf>
    <xf numFmtId="38" fontId="3" fillId="0" borderId="9" xfId="1" applyFont="1" applyBorder="1" applyAlignment="1" applyProtection="1">
      <alignment horizontal="center" vertical="center"/>
      <protection locked="0"/>
    </xf>
    <xf numFmtId="38" fontId="3" fillId="0" borderId="15" xfId="1" applyFont="1" applyBorder="1" applyAlignment="1" applyProtection="1">
      <alignment horizontal="center" vertical="center"/>
      <protection locked="0"/>
    </xf>
    <xf numFmtId="38" fontId="3" fillId="0" borderId="50" xfId="1" applyFont="1" applyBorder="1" applyAlignment="1" applyProtection="1">
      <alignment horizontal="center" vertical="center"/>
      <protection locked="0"/>
    </xf>
    <xf numFmtId="38" fontId="3" fillId="0" borderId="3" xfId="1" applyFont="1" applyBorder="1" applyAlignment="1" applyProtection="1">
      <alignment horizontal="center" vertical="center"/>
      <protection locked="0"/>
    </xf>
    <xf numFmtId="38" fontId="3" fillId="0" borderId="0" xfId="1" applyFont="1" applyAlignment="1" applyProtection="1">
      <alignment vertical="center" textRotation="180"/>
      <protection locked="0"/>
    </xf>
    <xf numFmtId="0" fontId="0" fillId="0" borderId="0" xfId="0" applyAlignment="1" applyProtection="1">
      <alignment vertical="center" textRotation="180"/>
      <protection locked="0"/>
    </xf>
    <xf numFmtId="38" fontId="3" fillId="0" borderId="52" xfId="1" applyFont="1" applyBorder="1" applyAlignment="1" applyProtection="1">
      <alignment horizontal="center" vertical="center"/>
      <protection locked="0"/>
    </xf>
    <xf numFmtId="0" fontId="0" fillId="0" borderId="0" xfId="0" applyAlignment="1" applyProtection="1">
      <alignment horizontal="right" vertical="center"/>
      <protection locked="0"/>
    </xf>
    <xf numFmtId="38" fontId="3" fillId="0" borderId="4" xfId="1" applyFont="1" applyBorder="1" applyAlignment="1" applyProtection="1">
      <alignment vertical="center"/>
      <protection locked="0"/>
    </xf>
    <xf numFmtId="38" fontId="3" fillId="0" borderId="10" xfId="1" applyFont="1" applyBorder="1" applyAlignment="1" applyProtection="1">
      <alignment vertical="center"/>
      <protection locked="0"/>
    </xf>
    <xf numFmtId="38" fontId="3" fillId="0" borderId="12" xfId="1" applyFont="1" applyBorder="1" applyAlignment="1" applyProtection="1">
      <alignment vertical="center"/>
      <protection locked="0"/>
    </xf>
    <xf numFmtId="38" fontId="3" fillId="0" borderId="1" xfId="1"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38" fontId="3" fillId="0" borderId="14" xfId="1" applyFont="1" applyBorder="1" applyAlignment="1" applyProtection="1">
      <alignment vertical="center"/>
      <protection locked="0"/>
    </xf>
    <xf numFmtId="38" fontId="3" fillId="0" borderId="68" xfId="1" applyFont="1" applyBorder="1" applyAlignment="1" applyProtection="1">
      <alignment vertical="center"/>
      <protection locked="0"/>
    </xf>
    <xf numFmtId="38" fontId="3" fillId="0" borderId="5" xfId="1" applyFont="1" applyBorder="1" applyAlignment="1" applyProtection="1">
      <alignment vertical="center"/>
      <protection locked="0"/>
    </xf>
    <xf numFmtId="38" fontId="3" fillId="0" borderId="13" xfId="1" applyFont="1" applyBorder="1" applyAlignment="1" applyProtection="1">
      <alignment vertical="center"/>
      <protection locked="0"/>
    </xf>
    <xf numFmtId="38" fontId="3" fillId="0" borderId="62" xfId="1" applyFont="1" applyBorder="1" applyAlignment="1" applyProtection="1">
      <alignment vertical="center"/>
      <protection locked="0"/>
    </xf>
    <xf numFmtId="38" fontId="3" fillId="0" borderId="48" xfId="1" applyFont="1" applyBorder="1" applyAlignment="1" applyProtection="1">
      <alignment horizontal="center" vertical="center"/>
      <protection locked="0"/>
    </xf>
    <xf numFmtId="38" fontId="3" fillId="0" borderId="46" xfId="1" applyFont="1" applyBorder="1" applyAlignment="1" applyProtection="1">
      <alignment horizontal="center" vertical="center"/>
      <protection locked="0"/>
    </xf>
    <xf numFmtId="38" fontId="6" fillId="0" borderId="8" xfId="1" applyFont="1" applyBorder="1" applyAlignment="1" applyProtection="1">
      <alignment horizontal="center" vertical="center"/>
      <protection locked="0"/>
    </xf>
    <xf numFmtId="38" fontId="6" fillId="0" borderId="2" xfId="1"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3" fillId="0" borderId="49" xfId="1" applyFont="1" applyBorder="1" applyAlignment="1" applyProtection="1">
      <alignment vertical="center"/>
      <protection locked="0"/>
    </xf>
    <xf numFmtId="38" fontId="3" fillId="0" borderId="18" xfId="1" applyFont="1" applyBorder="1" applyAlignment="1" applyProtection="1">
      <alignment horizontal="center" vertical="center" wrapText="1"/>
      <protection locked="0"/>
    </xf>
    <xf numFmtId="0" fontId="3" fillId="0" borderId="7" xfId="0" applyFont="1" applyBorder="1" applyAlignment="1" applyProtection="1">
      <alignment vertical="center"/>
    </xf>
    <xf numFmtId="0" fontId="3" fillId="0" borderId="1" xfId="0" applyFont="1" applyBorder="1" applyAlignment="1" applyProtection="1">
      <alignment vertical="center"/>
    </xf>
    <xf numFmtId="0" fontId="3" fillId="0" borderId="1" xfId="0" applyFont="1" applyBorder="1" applyAlignment="1" applyProtection="1">
      <alignment horizontal="right" vertical="center" wrapText="1"/>
      <protection locked="0"/>
    </xf>
    <xf numFmtId="0" fontId="3" fillId="0" borderId="0" xfId="0" applyFont="1" applyBorder="1" applyAlignment="1" applyProtection="1">
      <alignment horizontal="right" vertical="center" wrapText="1"/>
      <protection locked="0"/>
    </xf>
    <xf numFmtId="0" fontId="3" fillId="0" borderId="0" xfId="0" applyFont="1" applyBorder="1" applyAlignment="1" applyProtection="1">
      <alignment vertical="center"/>
      <protection locked="0"/>
    </xf>
    <xf numFmtId="0" fontId="3" fillId="0" borderId="1" xfId="0" applyFont="1" applyBorder="1" applyAlignment="1" applyProtection="1">
      <alignment vertical="center"/>
      <protection locked="0"/>
    </xf>
    <xf numFmtId="0" fontId="3" fillId="0" borderId="4" xfId="0" applyFont="1" applyBorder="1" applyAlignment="1" applyProtection="1">
      <alignment vertical="center"/>
    </xf>
    <xf numFmtId="0" fontId="3" fillId="0" borderId="0" xfId="0" applyFont="1" applyBorder="1" applyAlignment="1" applyProtection="1">
      <alignment vertical="center"/>
    </xf>
    <xf numFmtId="38" fontId="3" fillId="0" borderId="0" xfId="1" applyFont="1" applyAlignment="1" applyProtection="1">
      <alignment vertical="center"/>
    </xf>
    <xf numFmtId="38" fontId="3" fillId="0" borderId="7" xfId="1" applyFont="1" applyBorder="1" applyAlignment="1" applyProtection="1">
      <alignment vertical="center"/>
    </xf>
    <xf numFmtId="38" fontId="3" fillId="0" borderId="1" xfId="1" applyFont="1" applyBorder="1" applyAlignment="1" applyProtection="1">
      <alignment vertical="center"/>
    </xf>
    <xf numFmtId="38" fontId="3" fillId="0" borderId="1" xfId="1" applyFont="1" applyBorder="1" applyAlignment="1" applyProtection="1">
      <alignment horizontal="right" vertical="center" wrapText="1"/>
      <protection locked="0"/>
    </xf>
    <xf numFmtId="38" fontId="3" fillId="0" borderId="0" xfId="1" applyFont="1" applyBorder="1" applyAlignment="1" applyProtection="1">
      <alignment horizontal="right" vertical="center" wrapText="1"/>
      <protection locked="0"/>
    </xf>
    <xf numFmtId="38" fontId="3" fillId="0" borderId="0" xfId="1" applyFont="1" applyAlignment="1" applyProtection="1">
      <alignment horizontal="right" vertical="center" wrapText="1"/>
      <protection locked="0"/>
    </xf>
    <xf numFmtId="0" fontId="3" fillId="0" borderId="16"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3" fillId="0" borderId="10" xfId="0" applyFont="1" applyBorder="1" applyAlignment="1" applyProtection="1">
      <alignment vertical="center"/>
    </xf>
    <xf numFmtId="0" fontId="3" fillId="0" borderId="12" xfId="0" applyFont="1" applyBorder="1" applyAlignment="1" applyProtection="1">
      <alignment vertical="center"/>
    </xf>
    <xf numFmtId="0" fontId="3" fillId="0" borderId="12" xfId="0" applyFont="1" applyBorder="1" applyAlignment="1" applyProtection="1">
      <alignment horizontal="right" vertical="center" wrapText="1"/>
      <protection locked="0"/>
    </xf>
    <xf numFmtId="0" fontId="3" fillId="0" borderId="51" xfId="0" applyFont="1" applyBorder="1" applyAlignment="1" applyProtection="1">
      <alignment horizontal="center" vertical="center"/>
      <protection locked="0"/>
    </xf>
    <xf numFmtId="0" fontId="3" fillId="0" borderId="0" xfId="0" applyFont="1" applyAlignment="1" applyProtection="1">
      <alignment vertical="center" wrapText="1"/>
      <protection locked="0"/>
    </xf>
    <xf numFmtId="0" fontId="0" fillId="0" borderId="14" xfId="0" applyFont="1" applyBorder="1" applyAlignment="1" applyProtection="1">
      <alignment horizontal="right"/>
      <protection locked="0"/>
    </xf>
    <xf numFmtId="0" fontId="3" fillId="0" borderId="0" xfId="0" applyFont="1" applyAlignment="1" applyProtection="1">
      <alignment horizontal="center" vertical="center" shrinkToFit="1"/>
      <protection locked="0"/>
    </xf>
    <xf numFmtId="0" fontId="0" fillId="0" borderId="0" xfId="0" applyFont="1" applyAlignment="1" applyProtection="1">
      <alignment shrinkToFit="1"/>
      <protection locked="0"/>
    </xf>
    <xf numFmtId="0" fontId="3" fillId="0" borderId="58" xfId="0" applyFont="1"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3" fillId="0" borderId="56" xfId="0" applyFont="1"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3" fillId="0" borderId="51" xfId="0" applyFont="1" applyBorder="1" applyAlignment="1" applyProtection="1">
      <alignment horizontal="center" vertical="center" wrapText="1"/>
      <protection locked="0"/>
    </xf>
    <xf numFmtId="0" fontId="3" fillId="0" borderId="4" xfId="0" applyFont="1" applyBorder="1" applyAlignment="1" applyProtection="1">
      <alignment vertical="center"/>
      <protection locked="0"/>
    </xf>
    <xf numFmtId="0" fontId="3" fillId="0" borderId="49" xfId="0" applyFont="1" applyBorder="1" applyAlignment="1" applyProtection="1">
      <alignment vertical="center"/>
      <protection locked="0"/>
    </xf>
    <xf numFmtId="0" fontId="3" fillId="0" borderId="18" xfId="0" applyFont="1" applyBorder="1" applyAlignment="1" applyProtection="1">
      <alignment horizontal="center" vertical="center" wrapText="1"/>
      <protection locked="0"/>
    </xf>
    <xf numFmtId="0" fontId="0" fillId="0" borderId="46"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4" xfId="0" applyFont="1" applyBorder="1" applyAlignment="1" applyProtection="1">
      <alignment horizontal="right" vertical="center"/>
    </xf>
    <xf numFmtId="0" fontId="3" fillId="0" borderId="0" xfId="0" applyFont="1" applyBorder="1" applyAlignment="1" applyProtection="1">
      <alignment horizontal="right" vertical="center"/>
    </xf>
    <xf numFmtId="0" fontId="4" fillId="0" borderId="0" xfId="0" applyFont="1" applyAlignment="1" applyProtection="1">
      <alignment horizontal="right" shrinkToFit="1"/>
      <protection locked="0"/>
    </xf>
    <xf numFmtId="0" fontId="7" fillId="2" borderId="0" xfId="0" applyFont="1" applyFill="1" applyAlignment="1" applyProtection="1">
      <alignment horizontal="distributed" vertical="center"/>
      <protection locked="0"/>
    </xf>
    <xf numFmtId="0" fontId="7" fillId="2" borderId="13" xfId="0" applyFont="1" applyFill="1" applyBorder="1" applyAlignment="1" applyProtection="1">
      <alignment horizontal="distributed" vertical="center"/>
      <protection locked="0"/>
    </xf>
    <xf numFmtId="0" fontId="4" fillId="0" borderId="0" xfId="0" applyFont="1" applyAlignment="1" applyProtection="1">
      <alignment horizontal="left" shrinkToFit="1"/>
      <protection locked="0"/>
    </xf>
    <xf numFmtId="0" fontId="7" fillId="2" borderId="43" xfId="0" applyFont="1" applyFill="1" applyBorder="1" applyAlignment="1" applyProtection="1">
      <alignment horizontal="distributed" vertical="center"/>
      <protection locked="0"/>
    </xf>
    <xf numFmtId="38" fontId="5" fillId="0" borderId="18" xfId="1" applyFont="1" applyBorder="1" applyAlignment="1" applyProtection="1">
      <alignment horizontal="center" vertical="center" wrapText="1"/>
      <protection locked="0"/>
    </xf>
    <xf numFmtId="38" fontId="3" fillId="0" borderId="46" xfId="1" applyFont="1" applyBorder="1" applyAlignment="1" applyProtection="1">
      <alignment horizontal="center" vertical="center" wrapText="1"/>
      <protection locked="0"/>
    </xf>
    <xf numFmtId="38" fontId="3" fillId="0" borderId="48" xfId="1" applyFont="1" applyBorder="1" applyAlignment="1" applyProtection="1">
      <alignment horizontal="center" vertical="center" wrapText="1"/>
      <protection locked="0"/>
    </xf>
    <xf numFmtId="38" fontId="5" fillId="0" borderId="18" xfId="1" applyFont="1" applyBorder="1" applyAlignment="1" applyProtection="1">
      <alignment horizontal="center" vertical="center"/>
      <protection locked="0"/>
    </xf>
    <xf numFmtId="38" fontId="5" fillId="0" borderId="46" xfId="1" applyFont="1" applyBorder="1" applyAlignment="1" applyProtection="1">
      <alignment horizontal="center" vertical="center"/>
      <protection locked="0"/>
    </xf>
    <xf numFmtId="38" fontId="5" fillId="0" borderId="10" xfId="1" applyFont="1" applyBorder="1" applyAlignment="1" applyProtection="1">
      <alignment horizontal="center" vertical="center" wrapText="1"/>
      <protection locked="0"/>
    </xf>
    <xf numFmtId="38" fontId="3" fillId="0" borderId="4" xfId="1" applyFont="1" applyBorder="1" applyAlignment="1" applyProtection="1">
      <alignment horizontal="center" vertical="center" wrapText="1"/>
      <protection locked="0"/>
    </xf>
    <xf numFmtId="38" fontId="3" fillId="0" borderId="49" xfId="1" applyFont="1" applyBorder="1" applyAlignment="1" applyProtection="1">
      <alignment horizontal="center" vertical="center" wrapText="1"/>
      <protection locked="0"/>
    </xf>
    <xf numFmtId="38" fontId="3" fillId="0" borderId="52" xfId="1" applyFont="1" applyFill="1" applyBorder="1" applyAlignment="1" applyProtection="1">
      <alignment horizontal="center" vertical="center" wrapText="1"/>
      <protection locked="0"/>
    </xf>
    <xf numFmtId="38" fontId="3" fillId="0" borderId="46" xfId="1" applyFont="1" applyFill="1" applyBorder="1" applyAlignment="1" applyProtection="1">
      <alignment horizontal="center" vertical="center" wrapText="1"/>
      <protection locked="0"/>
    </xf>
    <xf numFmtId="38" fontId="3" fillId="0" borderId="48" xfId="1" applyFont="1" applyFill="1" applyBorder="1" applyAlignment="1" applyProtection="1">
      <alignment horizontal="center" vertical="center" wrapText="1"/>
      <protection locked="0"/>
    </xf>
    <xf numFmtId="38" fontId="3" fillId="0" borderId="52" xfId="1" applyFont="1" applyBorder="1" applyAlignment="1" applyProtection="1">
      <alignment horizontal="center" vertical="center" wrapText="1"/>
      <protection locked="0"/>
    </xf>
    <xf numFmtId="38" fontId="5" fillId="0" borderId="48" xfId="1" applyFont="1" applyBorder="1" applyAlignment="1" applyProtection="1">
      <alignment horizontal="center" vertical="center" wrapText="1"/>
      <protection locked="0"/>
    </xf>
    <xf numFmtId="0" fontId="0" fillId="0" borderId="0" xfId="0" applyBorder="1" applyAlignment="1" applyProtection="1">
      <alignment vertical="center"/>
      <protection locked="0"/>
    </xf>
    <xf numFmtId="38" fontId="3" fillId="0" borderId="51" xfId="1" applyFont="1" applyBorder="1" applyAlignment="1" applyProtection="1">
      <alignment horizontal="center" vertical="center" wrapText="1"/>
      <protection locked="0"/>
    </xf>
    <xf numFmtId="38" fontId="3" fillId="0" borderId="52" xfId="1" applyFont="1" applyFill="1" applyBorder="1" applyAlignment="1" applyProtection="1">
      <alignment horizontal="center" vertical="center"/>
      <protection locked="0"/>
    </xf>
    <xf numFmtId="38" fontId="3" fillId="0" borderId="46" xfId="1" applyFont="1" applyFill="1" applyBorder="1" applyAlignment="1" applyProtection="1">
      <alignment horizontal="center" vertical="center"/>
      <protection locked="0"/>
    </xf>
    <xf numFmtId="38" fontId="3" fillId="0" borderId="48" xfId="1" applyFont="1" applyFill="1" applyBorder="1" applyAlignment="1" applyProtection="1">
      <alignment horizontal="center" vertical="center"/>
      <protection locked="0"/>
    </xf>
    <xf numFmtId="38" fontId="3" fillId="0" borderId="18" xfId="1" applyFont="1" applyFill="1" applyBorder="1" applyAlignment="1" applyProtection="1">
      <alignment horizontal="center" vertical="center"/>
      <protection locked="0"/>
    </xf>
    <xf numFmtId="38" fontId="5" fillId="0" borderId="0"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68" xfId="1" applyFont="1" applyBorder="1" applyAlignment="1" applyProtection="1">
      <alignment horizontal="center" vertical="center" shrinkToFit="1"/>
      <protection locked="0"/>
    </xf>
    <xf numFmtId="38" fontId="3" fillId="0" borderId="5" xfId="1" applyFont="1" applyBorder="1" applyAlignment="1" applyProtection="1">
      <alignment horizontal="center" vertical="center" shrinkToFit="1"/>
      <protection locked="0"/>
    </xf>
    <xf numFmtId="38" fontId="3" fillId="0" borderId="62" xfId="1" applyFont="1" applyBorder="1" applyAlignment="1" applyProtection="1">
      <alignment horizontal="center" vertical="center" shrinkToFit="1"/>
      <protection locked="0"/>
    </xf>
    <xf numFmtId="38" fontId="3" fillId="0" borderId="52" xfId="1" applyFont="1" applyBorder="1" applyAlignment="1" applyProtection="1">
      <alignment horizontal="center" vertical="center" shrinkToFit="1"/>
      <protection locked="0"/>
    </xf>
    <xf numFmtId="38" fontId="3" fillId="0" borderId="46" xfId="1" applyFont="1" applyBorder="1" applyAlignment="1" applyProtection="1">
      <alignment horizontal="center" vertical="center" shrinkToFit="1"/>
      <protection locked="0"/>
    </xf>
    <xf numFmtId="38" fontId="3" fillId="0" borderId="48" xfId="1" applyFont="1" applyBorder="1" applyAlignment="1" applyProtection="1">
      <alignment horizontal="center" vertical="center" shrinkToFit="1"/>
      <protection locked="0"/>
    </xf>
    <xf numFmtId="38" fontId="3" fillId="0" borderId="18" xfId="1" applyFont="1" applyBorder="1" applyAlignment="1" applyProtection="1">
      <alignment horizontal="center" vertical="center" shrinkToFit="1"/>
      <protection locked="0"/>
    </xf>
    <xf numFmtId="38" fontId="3" fillId="0" borderId="51" xfId="1" applyFont="1" applyBorder="1" applyAlignment="1" applyProtection="1">
      <alignment horizontal="center" vertical="center" shrinkToFit="1"/>
      <protection locked="0"/>
    </xf>
    <xf numFmtId="38" fontId="3" fillId="0" borderId="4" xfId="1" applyFont="1" applyBorder="1" applyAlignment="1" applyProtection="1">
      <alignment horizontal="center" vertical="center" shrinkToFit="1"/>
      <protection locked="0"/>
    </xf>
    <xf numFmtId="38" fontId="3" fillId="0" borderId="49" xfId="1" applyFont="1" applyBorder="1" applyAlignment="1" applyProtection="1">
      <alignment horizontal="center" vertical="center" shrinkToFit="1"/>
      <protection locked="0"/>
    </xf>
    <xf numFmtId="0" fontId="1" fillId="0" borderId="48" xfId="0" applyFont="1" applyBorder="1" applyAlignment="1" applyProtection="1">
      <alignment horizontal="center" vertical="center" wrapText="1"/>
      <protection locked="0"/>
    </xf>
    <xf numFmtId="38" fontId="3" fillId="0" borderId="3" xfId="1" applyFont="1" applyBorder="1" applyAlignment="1" applyProtection="1">
      <alignment horizontal="center" vertical="center" shrinkToFit="1"/>
      <protection locked="0"/>
    </xf>
    <xf numFmtId="0" fontId="3" fillId="0" borderId="0" xfId="0" applyFont="1" applyBorder="1" applyAlignment="1" applyProtection="1">
      <alignment horizontal="center" vertical="center" shrinkToFit="1"/>
      <protection locked="0"/>
    </xf>
    <xf numFmtId="38" fontId="3" fillId="0" borderId="0" xfId="1" applyFont="1" applyBorder="1" applyAlignment="1" applyProtection="1">
      <alignment horizontal="center" vertical="center" shrinkToFit="1"/>
      <protection locked="0"/>
    </xf>
    <xf numFmtId="38" fontId="3" fillId="0" borderId="13" xfId="1"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shrinkToFit="1"/>
      <protection locked="0"/>
    </xf>
    <xf numFmtId="0" fontId="3" fillId="0" borderId="48" xfId="0" applyFont="1" applyBorder="1" applyAlignment="1" applyProtection="1">
      <alignment horizontal="center" vertical="center" wrapText="1"/>
      <protection locked="0"/>
    </xf>
    <xf numFmtId="38" fontId="3" fillId="0" borderId="5" xfId="1" applyFont="1" applyBorder="1" applyAlignment="1" applyProtection="1">
      <alignment horizontal="right" vertical="center"/>
      <protection locked="0"/>
    </xf>
    <xf numFmtId="38" fontId="3" fillId="0" borderId="6"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38" fontId="3" fillId="0" borderId="14" xfId="1" applyFont="1" applyBorder="1" applyAlignment="1" applyProtection="1">
      <alignment vertical="center" shrinkToFit="1"/>
      <protection locked="0"/>
    </xf>
    <xf numFmtId="0" fontId="0" fillId="0" borderId="48"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9" xfId="0" applyBorder="1" applyAlignment="1" applyProtection="1">
      <alignment vertical="center"/>
      <protection locked="0"/>
    </xf>
    <xf numFmtId="0" fontId="3" fillId="0" borderId="62" xfId="0" applyFont="1" applyBorder="1" applyAlignment="1" applyProtection="1">
      <alignment vertical="center"/>
      <protection locked="0"/>
    </xf>
    <xf numFmtId="0" fontId="0" fillId="0" borderId="0" xfId="0" applyAlignment="1" applyProtection="1">
      <alignment vertical="center"/>
      <protection locked="0"/>
    </xf>
    <xf numFmtId="38" fontId="3" fillId="0" borderId="4" xfId="1" applyNumberFormat="1" applyFont="1" applyBorder="1" applyAlignment="1" applyProtection="1">
      <alignment vertical="center"/>
    </xf>
    <xf numFmtId="38" fontId="0" fillId="0" borderId="7" xfId="0" applyNumberFormat="1" applyBorder="1" applyAlignment="1" applyProtection="1">
      <alignment vertical="center"/>
    </xf>
    <xf numFmtId="38" fontId="3" fillId="0" borderId="14" xfId="1" applyFont="1" applyBorder="1" applyAlignment="1" applyProtection="1">
      <alignment horizontal="center" vertical="center" wrapText="1"/>
      <protection locked="0"/>
    </xf>
    <xf numFmtId="38" fontId="0" fillId="0" borderId="4" xfId="0" applyNumberFormat="1" applyBorder="1" applyAlignment="1" applyProtection="1">
      <alignment vertical="center"/>
    </xf>
    <xf numFmtId="38" fontId="4" fillId="0" borderId="14" xfId="1" applyFont="1" applyFill="1" applyBorder="1" applyAlignment="1" applyProtection="1">
      <alignment horizontal="left" vertical="center" shrinkToFit="1"/>
      <protection locked="0"/>
    </xf>
    <xf numFmtId="0" fontId="0" fillId="0" borderId="14" xfId="0" applyFill="1" applyBorder="1" applyAlignment="1" applyProtection="1">
      <alignment vertical="center" shrinkToFit="1"/>
      <protection locked="0"/>
    </xf>
    <xf numFmtId="38" fontId="3" fillId="0" borderId="2" xfId="2" applyFont="1" applyBorder="1" applyAlignment="1" applyProtection="1">
      <alignment horizontal="center" vertical="center"/>
      <protection locked="0"/>
    </xf>
    <xf numFmtId="38" fontId="3" fillId="0" borderId="68" xfId="2" applyFont="1" applyBorder="1" applyAlignment="1" applyProtection="1">
      <alignment horizontal="center" vertical="center"/>
      <protection locked="0"/>
    </xf>
    <xf numFmtId="38" fontId="3" fillId="0" borderId="62" xfId="2" applyFont="1" applyBorder="1" applyAlignment="1" applyProtection="1">
      <alignment horizontal="center" vertical="center"/>
      <protection locked="0"/>
    </xf>
    <xf numFmtId="0" fontId="16" fillId="0" borderId="14" xfId="0" applyFont="1" applyBorder="1" applyAlignment="1" applyProtection="1">
      <alignment vertical="center" shrinkToFit="1"/>
      <protection locked="0"/>
    </xf>
    <xf numFmtId="0" fontId="3" fillId="0" borderId="6" xfId="0" applyFont="1" applyBorder="1" applyAlignment="1" applyProtection="1">
      <alignment horizontal="right" vertical="center"/>
      <protection locked="0"/>
    </xf>
    <xf numFmtId="0" fontId="0" fillId="0" borderId="9" xfId="0" applyBorder="1" applyAlignment="1" applyProtection="1">
      <alignment vertical="center"/>
      <protection locked="0"/>
    </xf>
    <xf numFmtId="0" fontId="0" fillId="0" borderId="3" xfId="0" applyBorder="1" applyAlignment="1" applyProtection="1">
      <alignment vertical="center"/>
      <protection locked="0"/>
    </xf>
    <xf numFmtId="38" fontId="3" fillId="0" borderId="11" xfId="1" applyFont="1" applyBorder="1" applyAlignment="1" applyProtection="1">
      <alignment horizontal="center" vertical="center"/>
      <protection locked="0"/>
    </xf>
    <xf numFmtId="0" fontId="3" fillId="0" borderId="15"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38" fontId="3" fillId="0" borderId="0" xfId="1" applyFont="1" applyAlignment="1" applyProtection="1">
      <alignment horizontal="center" vertical="center"/>
      <protection locked="0"/>
    </xf>
    <xf numFmtId="38" fontId="4" fillId="0" borderId="8" xfId="1" applyFont="1" applyBorder="1" applyAlignment="1" applyProtection="1">
      <alignment horizontal="center" vertical="center"/>
      <protection locked="0"/>
    </xf>
    <xf numFmtId="197" fontId="3" fillId="0" borderId="0" xfId="0" quotePrefix="1" applyNumberFormat="1" applyFont="1" applyFill="1" applyBorder="1" applyAlignment="1" applyProtection="1">
      <alignment horizontal="right" vertical="center"/>
      <protection locked="0"/>
    </xf>
    <xf numFmtId="0" fontId="0" fillId="0" borderId="0" xfId="0" applyBorder="1" applyAlignment="1" applyProtection="1">
      <protection locked="0"/>
    </xf>
    <xf numFmtId="0" fontId="0" fillId="0" borderId="0" xfId="0" applyBorder="1" applyProtection="1">
      <protection locked="0"/>
    </xf>
    <xf numFmtId="38" fontId="3" fillId="0" borderId="4" xfId="1" applyFont="1" applyBorder="1" applyAlignment="1" applyProtection="1">
      <alignment horizontal="right" vertical="center"/>
    </xf>
    <xf numFmtId="0" fontId="0" fillId="0" borderId="0" xfId="0" applyBorder="1" applyAlignment="1" applyProtection="1">
      <alignment horizontal="right" vertical="center"/>
    </xf>
    <xf numFmtId="0" fontId="0" fillId="0" borderId="14" xfId="0" applyBorder="1" applyAlignment="1" applyProtection="1">
      <protection locked="0"/>
    </xf>
    <xf numFmtId="0" fontId="0" fillId="0" borderId="68" xfId="0" applyBorder="1" applyAlignment="1" applyProtection="1">
      <protection locked="0"/>
    </xf>
    <xf numFmtId="0" fontId="0" fillId="0" borderId="49" xfId="0" applyBorder="1" applyAlignment="1" applyProtection="1">
      <protection locked="0"/>
    </xf>
    <xf numFmtId="0" fontId="0" fillId="0" borderId="13" xfId="0" applyBorder="1" applyAlignment="1" applyProtection="1">
      <protection locked="0"/>
    </xf>
    <xf numFmtId="0" fontId="0" fillId="0" borderId="62" xfId="0" applyBorder="1" applyAlignment="1" applyProtection="1">
      <protection locked="0"/>
    </xf>
    <xf numFmtId="197" fontId="3" fillId="0" borderId="1" xfId="0" quotePrefix="1" applyNumberFormat="1" applyFont="1" applyFill="1" applyBorder="1" applyAlignment="1" applyProtection="1">
      <alignment horizontal="right" vertical="center"/>
      <protection locked="0"/>
    </xf>
    <xf numFmtId="38" fontId="3" fillId="0" borderId="13" xfId="1" applyFont="1" applyBorder="1" applyAlignment="1" applyProtection="1">
      <alignment horizontal="center" vertical="center" wrapText="1"/>
      <protection locked="0"/>
    </xf>
    <xf numFmtId="38" fontId="3" fillId="0" borderId="0" xfId="1" applyFont="1" applyAlignment="1" applyProtection="1">
      <alignment horizontal="center" vertical="center" wrapText="1"/>
      <protection locked="0"/>
    </xf>
    <xf numFmtId="38" fontId="3" fillId="0" borderId="0" xfId="1" applyFont="1" applyBorder="1" applyAlignment="1" applyProtection="1">
      <alignment horizontal="right" vertical="center" shrinkToFit="1"/>
      <protection locked="0"/>
    </xf>
    <xf numFmtId="38" fontId="3" fillId="0" borderId="16" xfId="1" applyFont="1" applyBorder="1" applyAlignment="1" applyProtection="1">
      <alignment horizontal="center" vertical="center" shrinkToFit="1"/>
      <protection locked="0"/>
    </xf>
    <xf numFmtId="38" fontId="3" fillId="0" borderId="50" xfId="1" applyFont="1" applyBorder="1" applyAlignment="1" applyProtection="1">
      <alignment horizontal="center" vertical="center" shrinkToFit="1"/>
      <protection locked="0"/>
    </xf>
    <xf numFmtId="38" fontId="3" fillId="0" borderId="45" xfId="1" applyFont="1" applyBorder="1" applyAlignment="1" applyProtection="1">
      <alignment horizontal="center" vertical="center" shrinkToFit="1"/>
      <protection locked="0"/>
    </xf>
    <xf numFmtId="38" fontId="3" fillId="0" borderId="14" xfId="1" applyFont="1" applyBorder="1" applyAlignment="1" applyProtection="1">
      <alignment horizontal="right" vertical="center" shrinkToFit="1"/>
      <protection locked="0"/>
    </xf>
    <xf numFmtId="38" fontId="3" fillId="0" borderId="1" xfId="1" applyFont="1" applyBorder="1" applyAlignment="1" applyProtection="1">
      <alignment horizontal="right" vertical="center" shrinkToFit="1"/>
      <protection locked="0"/>
    </xf>
    <xf numFmtId="38" fontId="3" fillId="0" borderId="10" xfId="1" applyFont="1" applyBorder="1" applyAlignment="1" applyProtection="1">
      <alignment vertical="center" wrapText="1"/>
      <protection locked="0"/>
    </xf>
    <xf numFmtId="0" fontId="3" fillId="0" borderId="11"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49" xfId="0" applyBorder="1" applyAlignment="1" applyProtection="1">
      <alignment vertical="center" wrapText="1"/>
      <protection locked="0"/>
    </xf>
    <xf numFmtId="0" fontId="0" fillId="0" borderId="62" xfId="0" applyBorder="1" applyAlignment="1" applyProtection="1">
      <alignment vertical="center" wrapText="1"/>
      <protection locked="0"/>
    </xf>
    <xf numFmtId="0" fontId="3" fillId="0" borderId="18" xfId="0" applyFont="1" applyBorder="1" applyAlignment="1" applyProtection="1">
      <alignment horizontal="center" vertical="center"/>
      <protection locked="0"/>
    </xf>
    <xf numFmtId="38" fontId="3" fillId="0" borderId="55" xfId="1" applyFont="1" applyBorder="1" applyAlignment="1" applyProtection="1">
      <alignment horizontal="center" vertical="center"/>
      <protection locked="0"/>
    </xf>
    <xf numFmtId="38" fontId="3" fillId="0" borderId="70" xfId="1" applyFont="1" applyBorder="1" applyAlignment="1" applyProtection="1">
      <alignment horizontal="center" vertical="center"/>
      <protection locked="0"/>
    </xf>
    <xf numFmtId="38" fontId="3" fillId="0" borderId="6" xfId="1" applyFont="1" applyBorder="1" applyAlignment="1" applyProtection="1">
      <alignment horizontal="center" vertical="center"/>
      <protection locked="0"/>
    </xf>
    <xf numFmtId="38" fontId="3" fillId="0" borderId="10" xfId="1" applyFont="1" applyBorder="1" applyAlignment="1" applyProtection="1">
      <alignment vertical="center"/>
    </xf>
    <xf numFmtId="38" fontId="3" fillId="0" borderId="12" xfId="1" applyFont="1" applyBorder="1" applyAlignment="1" applyProtection="1">
      <alignment vertical="center"/>
    </xf>
    <xf numFmtId="38" fontId="3" fillId="0" borderId="12" xfId="1" applyFont="1" applyBorder="1" applyAlignment="1" applyProtection="1">
      <alignment horizontal="right" vertical="center"/>
    </xf>
    <xf numFmtId="38" fontId="3" fillId="0" borderId="4" xfId="1" applyFont="1" applyBorder="1" applyAlignment="1" applyProtection="1">
      <alignment vertical="center"/>
    </xf>
    <xf numFmtId="38" fontId="3" fillId="0" borderId="0" xfId="1" applyFont="1" applyBorder="1" applyAlignment="1" applyProtection="1">
      <alignment vertical="center"/>
    </xf>
    <xf numFmtId="38" fontId="3" fillId="0" borderId="0" xfId="1" applyFont="1" applyBorder="1" applyAlignment="1" applyProtection="1">
      <alignment horizontal="right" vertical="center"/>
    </xf>
    <xf numFmtId="38" fontId="3" fillId="0" borderId="67" xfId="1" applyFont="1" applyBorder="1" applyAlignment="1" applyProtection="1">
      <alignment vertical="center"/>
    </xf>
    <xf numFmtId="38" fontId="3" fillId="0" borderId="42" xfId="1" applyFont="1" applyBorder="1" applyAlignment="1" applyProtection="1">
      <alignment vertical="center"/>
    </xf>
    <xf numFmtId="38" fontId="3" fillId="0" borderId="42" xfId="1" applyFont="1" applyBorder="1" applyAlignment="1" applyProtection="1">
      <alignment horizontal="right" vertical="center"/>
    </xf>
    <xf numFmtId="38" fontId="3" fillId="0" borderId="65" xfId="1" applyFont="1" applyBorder="1" applyAlignment="1" applyProtection="1">
      <alignment vertical="center"/>
      <protection locked="0"/>
    </xf>
    <xf numFmtId="38" fontId="3" fillId="0" borderId="66" xfId="1" applyFont="1" applyBorder="1" applyAlignment="1" applyProtection="1">
      <alignment vertical="center"/>
      <protection locked="0"/>
    </xf>
    <xf numFmtId="38" fontId="3" fillId="0" borderId="66" xfId="1" applyFont="1" applyBorder="1" applyAlignment="1" applyProtection="1">
      <alignment horizontal="right" vertical="center"/>
    </xf>
    <xf numFmtId="38" fontId="3" fillId="0" borderId="0" xfId="1" applyFont="1" applyBorder="1" applyAlignment="1" applyProtection="1">
      <alignment horizontal="center" vertical="center" textRotation="255"/>
      <protection locked="0"/>
    </xf>
    <xf numFmtId="0" fontId="3" fillId="0" borderId="0" xfId="0" applyFont="1" applyBorder="1" applyAlignment="1" applyProtection="1">
      <alignment horizontal="center" vertical="center" textRotation="255"/>
      <protection locked="0"/>
    </xf>
    <xf numFmtId="38" fontId="3" fillId="0" borderId="14" xfId="1" applyFont="1" applyBorder="1" applyAlignment="1" applyProtection="1">
      <alignment horizontal="center" vertical="center" textRotation="255"/>
      <protection locked="0"/>
    </xf>
    <xf numFmtId="38" fontId="3" fillId="0" borderId="13" xfId="1" applyFont="1" applyBorder="1" applyAlignment="1" applyProtection="1">
      <alignment horizontal="center" vertical="center" textRotation="255"/>
      <protection locked="0"/>
    </xf>
    <xf numFmtId="38" fontId="3" fillId="0" borderId="52" xfId="1" applyFont="1" applyBorder="1" applyAlignment="1" applyProtection="1">
      <alignment horizontal="center" vertical="center" textRotation="255"/>
      <protection locked="0"/>
    </xf>
    <xf numFmtId="0" fontId="0" fillId="0" borderId="46" xfId="0" applyBorder="1" applyAlignment="1" applyProtection="1">
      <alignment horizontal="center" vertical="center" textRotation="255"/>
      <protection locked="0"/>
    </xf>
    <xf numFmtId="0" fontId="0" fillId="0" borderId="48" xfId="0" applyBorder="1" applyAlignment="1" applyProtection="1">
      <alignment horizontal="center" vertical="center" textRotation="255"/>
      <protection locked="0"/>
    </xf>
    <xf numFmtId="0" fontId="3" fillId="0" borderId="46" xfId="0" applyFont="1" applyBorder="1" applyAlignment="1" applyProtection="1">
      <alignment horizontal="center" vertical="center" textRotation="255"/>
      <protection locked="0"/>
    </xf>
    <xf numFmtId="0" fontId="3" fillId="0" borderId="48" xfId="0" applyFont="1" applyBorder="1" applyAlignment="1" applyProtection="1">
      <alignment horizontal="center" vertical="center" textRotation="255"/>
      <protection locked="0"/>
    </xf>
    <xf numFmtId="38" fontId="3" fillId="0" borderId="51" xfId="1" applyFont="1" applyBorder="1" applyAlignment="1" applyProtection="1">
      <alignment horizontal="center" vertical="center" textRotation="255"/>
      <protection locked="0"/>
    </xf>
    <xf numFmtId="0" fontId="3" fillId="0" borderId="4" xfId="0" applyFont="1" applyBorder="1" applyAlignment="1" applyProtection="1">
      <alignment horizontal="center" vertical="center" textRotation="255"/>
      <protection locked="0"/>
    </xf>
    <xf numFmtId="0" fontId="3" fillId="0" borderId="49" xfId="0" applyFont="1" applyBorder="1" applyAlignment="1" applyProtection="1">
      <alignment horizontal="center" vertical="center" textRotation="255"/>
      <protection locked="0"/>
    </xf>
    <xf numFmtId="38" fontId="3" fillId="0" borderId="52" xfId="1" applyFont="1" applyBorder="1" applyAlignment="1" applyProtection="1">
      <alignment horizontal="center" vertical="center" textRotation="255" wrapText="1"/>
      <protection locked="0"/>
    </xf>
    <xf numFmtId="0" fontId="3" fillId="0" borderId="46" xfId="0" applyFont="1" applyBorder="1" applyProtection="1">
      <protection locked="0"/>
    </xf>
    <xf numFmtId="0" fontId="3" fillId="0" borderId="48" xfId="0" applyFont="1" applyBorder="1" applyProtection="1">
      <protection locked="0"/>
    </xf>
    <xf numFmtId="38" fontId="3" fillId="0" borderId="46" xfId="1" applyFont="1" applyBorder="1" applyAlignment="1" applyProtection="1">
      <alignment horizontal="center" vertical="center" textRotation="255"/>
      <protection locked="0"/>
    </xf>
    <xf numFmtId="38" fontId="3" fillId="0" borderId="48" xfId="1" applyFont="1" applyBorder="1" applyAlignment="1" applyProtection="1">
      <alignment horizontal="center" vertical="center" textRotation="255"/>
      <protection locked="0"/>
    </xf>
    <xf numFmtId="0" fontId="0" fillId="0" borderId="0" xfId="0" applyAlignment="1">
      <alignment vertical="center"/>
    </xf>
    <xf numFmtId="38" fontId="3" fillId="0" borderId="68" xfId="1" applyFont="1" applyBorder="1" applyAlignment="1" applyProtection="1">
      <alignment horizontal="center" vertical="center" textRotation="255"/>
      <protection locked="0"/>
    </xf>
    <xf numFmtId="38" fontId="3" fillId="0" borderId="4" xfId="1" applyFont="1" applyBorder="1" applyAlignment="1" applyProtection="1">
      <alignment horizontal="center" vertical="center" textRotation="255"/>
      <protection locked="0"/>
    </xf>
    <xf numFmtId="38" fontId="3" fillId="0" borderId="5" xfId="1" applyFont="1" applyBorder="1" applyAlignment="1" applyProtection="1">
      <alignment horizontal="center" vertical="center" textRotation="255"/>
      <protection locked="0"/>
    </xf>
    <xf numFmtId="38" fontId="3" fillId="0" borderId="49" xfId="1" applyFont="1" applyBorder="1" applyAlignment="1" applyProtection="1">
      <alignment horizontal="center" vertical="center" textRotation="255"/>
      <protection locked="0"/>
    </xf>
    <xf numFmtId="38" fontId="3" fillId="0" borderId="62" xfId="1" applyFont="1" applyBorder="1" applyAlignment="1" applyProtection="1">
      <alignment horizontal="center" vertical="center" textRotation="255"/>
      <protection locked="0"/>
    </xf>
    <xf numFmtId="0" fontId="0" fillId="0" borderId="2"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0" fillId="0" borderId="2" xfId="0" applyBorder="1" applyAlignment="1" applyProtection="1">
      <alignment vertical="center" shrinkToFit="1"/>
      <protection locked="0"/>
    </xf>
    <xf numFmtId="0" fontId="0" fillId="0" borderId="1" xfId="0" applyBorder="1" applyAlignment="1" applyProtection="1">
      <alignment horizontal="right" vertical="center" wrapText="1"/>
      <protection locked="0"/>
    </xf>
    <xf numFmtId="0" fontId="3" fillId="0" borderId="49" xfId="0" applyFont="1" applyBorder="1" applyAlignment="1" applyProtection="1">
      <alignment horizontal="center" vertical="center" shrinkToFit="1"/>
      <protection locked="0"/>
    </xf>
    <xf numFmtId="38" fontId="3" fillId="0" borderId="7"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38" fontId="3" fillId="0" borderId="1" xfId="1"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38" fontId="3" fillId="0" borderId="16" xfId="1" applyFont="1" applyBorder="1" applyAlignment="1" applyProtection="1">
      <alignment horizontal="distributed" vertical="center" justifyLastLine="1"/>
      <protection locked="0"/>
    </xf>
    <xf numFmtId="38" fontId="3" fillId="0" borderId="45" xfId="1" applyFont="1" applyBorder="1" applyAlignment="1" applyProtection="1">
      <alignment horizontal="distributed" vertical="center" justifyLastLine="1"/>
      <protection locked="0"/>
    </xf>
    <xf numFmtId="0" fontId="0" fillId="0" borderId="12" xfId="0" applyBorder="1" applyAlignment="1" applyProtection="1">
      <alignment horizontal="center" vertical="center"/>
      <protection locked="0"/>
    </xf>
    <xf numFmtId="38" fontId="3" fillId="0" borderId="12" xfId="1" applyFont="1" applyBorder="1" applyAlignment="1" applyProtection="1">
      <alignment horizontal="center" vertical="center"/>
      <protection locked="0"/>
    </xf>
    <xf numFmtId="0" fontId="0" fillId="0" borderId="45" xfId="0" applyBorder="1" applyAlignment="1" applyProtection="1">
      <alignment horizontal="distributed" vertical="center" justifyLastLine="1"/>
      <protection locked="0"/>
    </xf>
    <xf numFmtId="38" fontId="3" fillId="0" borderId="8" xfId="1" applyFont="1" applyBorder="1" applyAlignment="1" applyProtection="1">
      <alignment horizontal="distributed" vertical="center" justifyLastLine="1"/>
      <protection locked="0"/>
    </xf>
    <xf numFmtId="38" fontId="3" fillId="0" borderId="2" xfId="1" applyFont="1" applyBorder="1" applyAlignment="1" applyProtection="1">
      <alignment horizontal="distributed" vertical="center" justifyLastLine="1"/>
      <protection locked="0"/>
    </xf>
    <xf numFmtId="38" fontId="3" fillId="0" borderId="50" xfId="1" applyFont="1" applyBorder="1" applyAlignment="1" applyProtection="1">
      <alignment horizontal="distributed" vertical="center" justifyLastLine="1"/>
      <protection locked="0"/>
    </xf>
    <xf numFmtId="38" fontId="3" fillId="0" borderId="10" xfId="1" applyFont="1" applyBorder="1" applyAlignment="1" applyProtection="1">
      <alignment horizontal="distributed" vertical="center" justifyLastLine="1"/>
      <protection locked="0"/>
    </xf>
    <xf numFmtId="0" fontId="0" fillId="0" borderId="11" xfId="0" applyBorder="1" applyAlignment="1" applyProtection="1">
      <alignment horizontal="distributed" vertical="center" justifyLastLine="1"/>
      <protection locked="0"/>
    </xf>
    <xf numFmtId="0" fontId="0" fillId="0" borderId="49" xfId="0" applyBorder="1" applyAlignment="1" applyProtection="1">
      <alignment horizontal="distributed" vertical="center" justifyLastLine="1"/>
      <protection locked="0"/>
    </xf>
    <xf numFmtId="0" fontId="0" fillId="0" borderId="62" xfId="0" applyBorder="1" applyAlignment="1" applyProtection="1">
      <alignment horizontal="distributed" vertical="center" justifyLastLine="1"/>
      <protection locked="0"/>
    </xf>
    <xf numFmtId="0" fontId="0" fillId="0" borderId="12" xfId="0" applyBorder="1" applyAlignment="1" applyProtection="1">
      <alignment horizontal="distributed" vertical="center" justifyLastLine="1"/>
      <protection locked="0"/>
    </xf>
    <xf numFmtId="0" fontId="0" fillId="0" borderId="13" xfId="0" applyBorder="1" applyAlignment="1" applyProtection="1">
      <alignment horizontal="distributed" vertical="center" justifyLastLine="1"/>
      <protection locked="0"/>
    </xf>
    <xf numFmtId="0" fontId="0" fillId="0" borderId="68" xfId="0" applyBorder="1" applyAlignment="1" applyProtection="1">
      <alignment vertical="center"/>
      <protection locked="0"/>
    </xf>
    <xf numFmtId="0" fontId="0" fillId="0" borderId="13" xfId="0" applyBorder="1" applyAlignment="1" applyProtection="1">
      <alignment vertical="center"/>
      <protection locked="0"/>
    </xf>
    <xf numFmtId="0" fontId="0" fillId="0" borderId="62" xfId="0" applyBorder="1" applyAlignment="1" applyProtection="1">
      <alignment vertical="center"/>
      <protection locked="0"/>
    </xf>
    <xf numFmtId="0" fontId="0" fillId="0" borderId="5" xfId="0" applyBorder="1" applyAlignment="1" applyProtection="1">
      <alignment vertical="center"/>
      <protection locked="0"/>
    </xf>
    <xf numFmtId="0" fontId="0" fillId="0" borderId="11" xfId="0" applyBorder="1" applyAlignment="1" applyProtection="1">
      <alignment vertical="center"/>
      <protection locked="0"/>
    </xf>
    <xf numFmtId="0" fontId="0" fillId="0" borderId="14" xfId="0" applyBorder="1" applyAlignment="1" applyProtection="1">
      <alignment horizontal="right" vertical="center" shrinkToFit="1"/>
      <protection locked="0"/>
    </xf>
    <xf numFmtId="38" fontId="3" fillId="0" borderId="0" xfId="1" applyFont="1" applyAlignment="1" applyProtection="1">
      <alignment horizontal="left" vertical="center" textRotation="180"/>
      <protection locked="0"/>
    </xf>
    <xf numFmtId="0" fontId="0" fillId="0" borderId="0" xfId="0" applyAlignment="1" applyProtection="1">
      <alignment horizontal="left" vertical="center" textRotation="180"/>
      <protection locked="0"/>
    </xf>
    <xf numFmtId="38" fontId="3" fillId="0" borderId="5" xfId="1"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38" fontId="3" fillId="0" borderId="11" xfId="1" applyFont="1" applyBorder="1" applyAlignment="1" applyProtection="1">
      <alignment horizontal="right" vertical="center" shrinkToFit="1"/>
      <protection locked="0"/>
    </xf>
    <xf numFmtId="38" fontId="3" fillId="0" borderId="13" xfId="1" applyFont="1" applyBorder="1" applyAlignment="1" applyProtection="1">
      <alignment horizontal="right" vertical="center"/>
      <protection locked="0"/>
    </xf>
    <xf numFmtId="0" fontId="0" fillId="0" borderId="62" xfId="0" applyBorder="1" applyAlignment="1" applyProtection="1">
      <alignment horizontal="right" vertical="center"/>
      <protection locked="0"/>
    </xf>
    <xf numFmtId="38" fontId="3" fillId="0" borderId="6" xfId="1" applyFont="1" applyBorder="1" applyAlignment="1" applyProtection="1">
      <alignment horizontal="center" vertical="center" textRotation="255"/>
      <protection locked="0"/>
    </xf>
    <xf numFmtId="186" fontId="3" fillId="0" borderId="4" xfId="1" applyNumberFormat="1" applyFont="1" applyBorder="1" applyAlignment="1" applyProtection="1">
      <alignment horizontal="center" vertical="center"/>
      <protection locked="0"/>
    </xf>
    <xf numFmtId="186" fontId="3" fillId="0" borderId="7" xfId="1" applyNumberFormat="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186" fontId="3" fillId="0" borderId="49" xfId="1" applyNumberFormat="1" applyFont="1" applyBorder="1" applyAlignment="1" applyProtection="1">
      <alignment horizontal="center" vertical="center"/>
      <protection locked="0"/>
    </xf>
    <xf numFmtId="186" fontId="3" fillId="0" borderId="62" xfId="1" applyNumberFormat="1" applyFont="1" applyBorder="1" applyAlignment="1" applyProtection="1">
      <alignment horizontal="center" vertical="center"/>
      <protection locked="0"/>
    </xf>
    <xf numFmtId="186" fontId="3" fillId="0" borderId="13" xfId="1" applyNumberFormat="1" applyFont="1" applyBorder="1" applyAlignment="1" applyProtection="1">
      <alignment horizontal="center" vertical="center"/>
      <protection locked="0"/>
    </xf>
    <xf numFmtId="186" fontId="3" fillId="0" borderId="5" xfId="1" applyNumberFormat="1" applyFont="1" applyBorder="1" applyAlignment="1" applyProtection="1">
      <alignment horizontal="center" vertical="center"/>
      <protection locked="0"/>
    </xf>
    <xf numFmtId="186" fontId="3" fillId="0" borderId="0" xfId="1" applyNumberFormat="1" applyFont="1" applyBorder="1" applyAlignment="1" applyProtection="1">
      <alignment horizontal="center" vertical="center"/>
      <protection locked="0"/>
    </xf>
    <xf numFmtId="186" fontId="3" fillId="0" borderId="10" xfId="1" applyNumberFormat="1" applyFont="1" applyBorder="1" applyAlignment="1" applyProtection="1">
      <alignment horizontal="center" vertical="center"/>
      <protection locked="0"/>
    </xf>
    <xf numFmtId="186" fontId="3" fillId="0" borderId="11" xfId="1" applyNumberFormat="1" applyFont="1" applyBorder="1" applyAlignment="1" applyProtection="1">
      <alignment horizontal="center" vertical="center"/>
      <protection locked="0"/>
    </xf>
    <xf numFmtId="186" fontId="3" fillId="0" borderId="12" xfId="1" applyNumberFormat="1" applyFont="1" applyBorder="1" applyAlignment="1" applyProtection="1">
      <alignment horizontal="center" vertical="center"/>
      <protection locked="0"/>
    </xf>
    <xf numFmtId="38" fontId="3" fillId="0" borderId="1" xfId="1" applyFont="1" applyBorder="1" applyAlignment="1" applyProtection="1">
      <alignment vertical="center" wrapText="1"/>
      <protection locked="0"/>
    </xf>
    <xf numFmtId="0" fontId="3" fillId="0" borderId="1" xfId="0" applyFont="1" applyBorder="1" applyAlignment="1" applyProtection="1">
      <alignment vertical="center" wrapText="1"/>
      <protection locked="0"/>
    </xf>
    <xf numFmtId="38" fontId="3" fillId="0" borderId="1" xfId="1" applyFont="1" applyBorder="1" applyAlignment="1" applyProtection="1">
      <alignment horizontal="right"/>
      <protection locked="0"/>
    </xf>
    <xf numFmtId="0" fontId="3" fillId="0" borderId="1" xfId="0" applyFont="1" applyBorder="1" applyAlignment="1" applyProtection="1">
      <alignment horizontal="right"/>
      <protection locked="0"/>
    </xf>
    <xf numFmtId="38" fontId="3" fillId="0" borderId="9" xfId="1"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13" xfId="0" applyFont="1" applyBorder="1" applyAlignment="1" applyProtection="1">
      <alignment horizontal="right" vertical="center"/>
      <protection locked="0"/>
    </xf>
    <xf numFmtId="0" fontId="3" fillId="0" borderId="5" xfId="0" applyFont="1" applyBorder="1" applyAlignment="1" applyProtection="1">
      <alignment horizontal="center" vertical="center" textRotation="255"/>
      <protection locked="0"/>
    </xf>
    <xf numFmtId="0" fontId="3" fillId="0" borderId="6" xfId="0" applyFont="1" applyBorder="1" applyAlignment="1" applyProtection="1">
      <alignment horizontal="center" vertical="center" textRotation="255"/>
      <protection locked="0"/>
    </xf>
    <xf numFmtId="0" fontId="3" fillId="0" borderId="12" xfId="0" applyFont="1" applyBorder="1" applyAlignment="1" applyProtection="1">
      <alignment horizontal="center" vertical="center"/>
      <protection locked="0"/>
    </xf>
    <xf numFmtId="0" fontId="0" fillId="0" borderId="11" xfId="0" applyBorder="1" applyAlignment="1" applyProtection="1">
      <alignment horizontal="center" vertical="center"/>
      <protection locked="0"/>
    </xf>
    <xf numFmtId="38" fontId="3" fillId="0" borderId="9" xfId="1" applyFont="1" applyBorder="1" applyAlignment="1" applyProtection="1">
      <alignment horizontal="center" vertical="center" shrinkToFit="1"/>
      <protection locked="0"/>
    </xf>
    <xf numFmtId="0" fontId="0" fillId="0" borderId="9" xfId="0" applyBorder="1" applyAlignment="1" applyProtection="1">
      <alignment horizontal="center" vertical="center" shrinkToFit="1"/>
      <protection locked="0"/>
    </xf>
    <xf numFmtId="38" fontId="3" fillId="0" borderId="0" xfId="1" applyFont="1" applyBorder="1" applyAlignment="1" applyProtection="1">
      <alignment horizontal="right" vertical="center" shrinkToFit="1"/>
    </xf>
    <xf numFmtId="0" fontId="3" fillId="0" borderId="14"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0" fillId="0" borderId="45" xfId="0" applyBorder="1" applyAlignment="1" applyProtection="1">
      <alignment horizontal="center" vertical="center" shrinkToFit="1"/>
      <protection locked="0"/>
    </xf>
    <xf numFmtId="38" fontId="3" fillId="0" borderId="15" xfId="1" applyFont="1"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38" fontId="3" fillId="0" borderId="12" xfId="1" applyFont="1" applyBorder="1" applyAlignment="1" applyProtection="1">
      <alignment horizontal="right" vertical="center" shrinkToFit="1"/>
    </xf>
    <xf numFmtId="0" fontId="0" fillId="0" borderId="12" xfId="0" applyBorder="1" applyAlignment="1" applyProtection="1">
      <alignment horizontal="right" vertical="center"/>
    </xf>
    <xf numFmtId="38" fontId="3" fillId="0" borderId="6" xfId="1" applyFont="1" applyBorder="1" applyAlignment="1" applyProtection="1">
      <alignment horizontal="right" vertical="center" shrinkToFit="1"/>
      <protection locked="0"/>
    </xf>
    <xf numFmtId="38" fontId="3" fillId="0" borderId="1" xfId="1" applyFont="1" applyBorder="1" applyAlignment="1" applyProtection="1">
      <alignment horizontal="right" vertical="center" shrinkToFit="1"/>
    </xf>
    <xf numFmtId="0" fontId="0" fillId="0" borderId="1" xfId="0" applyBorder="1" applyAlignment="1" applyProtection="1">
      <alignment horizontal="right" vertical="center"/>
    </xf>
    <xf numFmtId="0" fontId="0" fillId="0" borderId="14" xfId="0" applyBorder="1" applyAlignment="1">
      <alignment vertical="center"/>
    </xf>
    <xf numFmtId="0" fontId="0" fillId="0" borderId="14" xfId="0" applyBorder="1" applyAlignment="1">
      <alignment horizontal="right" vertical="center"/>
    </xf>
    <xf numFmtId="0" fontId="0" fillId="0" borderId="48" xfId="0" applyBorder="1" applyAlignment="1" applyProtection="1">
      <alignment vertical="center"/>
      <protection locked="0"/>
    </xf>
    <xf numFmtId="38" fontId="3" fillId="0" borderId="10" xfId="1" applyFont="1" applyBorder="1" applyAlignment="1" applyProtection="1">
      <alignment horizontal="center" vertical="center" wrapText="1"/>
      <protection locked="0"/>
    </xf>
    <xf numFmtId="0" fontId="0" fillId="0" borderId="1" xfId="0" applyBorder="1" applyAlignment="1">
      <alignment horizontal="right" vertical="center"/>
    </xf>
    <xf numFmtId="38" fontId="4" fillId="0" borderId="14" xfId="1" applyFont="1" applyBorder="1" applyAlignment="1" applyProtection="1">
      <alignment horizontal="center" vertical="center" wrapText="1"/>
      <protection locked="0"/>
    </xf>
    <xf numFmtId="38" fontId="4" fillId="0" borderId="0" xfId="1" applyFont="1" applyBorder="1" applyAlignment="1" applyProtection="1">
      <alignment horizontal="center" vertical="center" wrapText="1"/>
      <protection locked="0"/>
    </xf>
    <xf numFmtId="38" fontId="4" fillId="0" borderId="13" xfId="1" applyFont="1" applyBorder="1" applyAlignment="1" applyProtection="1">
      <alignment horizontal="center" vertical="center"/>
      <protection locked="0"/>
    </xf>
    <xf numFmtId="38" fontId="4" fillId="0" borderId="52" xfId="1" applyFont="1" applyBorder="1" applyAlignment="1" applyProtection="1">
      <alignment horizontal="center" vertical="center" wrapText="1"/>
      <protection locked="0"/>
    </xf>
    <xf numFmtId="38" fontId="4" fillId="0" borderId="46" xfId="1" applyFont="1" applyBorder="1" applyAlignment="1" applyProtection="1">
      <alignment horizontal="center" vertical="center" wrapText="1"/>
      <protection locked="0"/>
    </xf>
    <xf numFmtId="38" fontId="4" fillId="0" borderId="48" xfId="1" applyFont="1"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38" fontId="5" fillId="0" borderId="14" xfId="1" applyFont="1" applyBorder="1" applyAlignment="1" applyProtection="1">
      <alignment horizontal="left" vertical="center" shrinkToFit="1"/>
      <protection locked="0"/>
    </xf>
    <xf numFmtId="0" fontId="0" fillId="0" borderId="14" xfId="0" applyBorder="1" applyProtection="1">
      <protection locked="0"/>
    </xf>
    <xf numFmtId="38" fontId="4" fillId="0" borderId="14" xfId="1" applyFont="1" applyBorder="1" applyAlignment="1" applyProtection="1">
      <alignment horizontal="right" vertical="center" shrinkToFit="1"/>
      <protection locked="0"/>
    </xf>
    <xf numFmtId="0" fontId="4" fillId="0" borderId="14" xfId="0" applyFont="1" applyBorder="1" applyAlignment="1" applyProtection="1">
      <alignment horizontal="right" vertical="center" shrinkToFit="1"/>
      <protection locked="0"/>
    </xf>
    <xf numFmtId="0" fontId="3" fillId="0" borderId="4" xfId="0" applyFont="1" applyBorder="1" applyAlignment="1" applyProtection="1">
      <alignment horizontal="center" vertical="center" wrapText="1"/>
      <protection locked="0"/>
    </xf>
    <xf numFmtId="38" fontId="3" fillId="0" borderId="7" xfId="1" applyFont="1" applyBorder="1" applyAlignment="1" applyProtection="1">
      <alignment vertical="center"/>
      <protection locked="0"/>
    </xf>
    <xf numFmtId="0" fontId="3" fillId="0" borderId="1" xfId="0" applyFont="1" applyBorder="1" applyAlignment="1" applyProtection="1">
      <alignment horizontal="right" vertical="center" shrinkToFit="1"/>
      <protection locked="0"/>
    </xf>
    <xf numFmtId="0" fontId="0" fillId="0" borderId="1" xfId="0" applyBorder="1" applyAlignment="1" applyProtection="1">
      <alignment horizontal="right" vertical="center" shrinkToFit="1"/>
      <protection locked="0"/>
    </xf>
    <xf numFmtId="38" fontId="4" fillId="0" borderId="9" xfId="1" applyFont="1" applyBorder="1" applyAlignment="1" applyProtection="1">
      <alignment horizontal="center" vertical="center" wrapText="1"/>
      <protection locked="0"/>
    </xf>
    <xf numFmtId="38" fontId="4" fillId="0" borderId="15" xfId="1" applyFont="1" applyBorder="1" applyAlignment="1" applyProtection="1">
      <alignment horizontal="center" vertical="center" wrapText="1"/>
      <protection locked="0"/>
    </xf>
    <xf numFmtId="38" fontId="5" fillId="0" borderId="15" xfId="1" applyFont="1" applyBorder="1" applyAlignment="1" applyProtection="1">
      <alignment horizontal="center" vertical="center"/>
      <protection locked="0"/>
    </xf>
    <xf numFmtId="38" fontId="3" fillId="0" borderId="18" xfId="1" applyFont="1" applyBorder="1" applyAlignment="1" applyProtection="1">
      <alignment horizontal="center" vertical="center" textRotation="255"/>
      <protection locked="0"/>
    </xf>
    <xf numFmtId="38" fontId="3" fillId="0" borderId="51" xfId="1" applyFont="1" applyBorder="1" applyAlignment="1" applyProtection="1">
      <alignment horizontal="center" vertical="center" textRotation="255" wrapText="1"/>
      <protection locked="0"/>
    </xf>
    <xf numFmtId="38" fontId="3" fillId="0" borderId="18" xfId="1" applyFont="1" applyBorder="1" applyAlignment="1" applyProtection="1">
      <alignment horizontal="center" vertical="center" textRotation="255" wrapText="1"/>
      <protection locked="0"/>
    </xf>
    <xf numFmtId="0" fontId="3" fillId="0" borderId="48" xfId="0" applyFont="1" applyBorder="1" applyAlignment="1" applyProtection="1">
      <alignment horizontal="center" vertical="center" textRotation="255" wrapText="1"/>
      <protection locked="0"/>
    </xf>
    <xf numFmtId="38" fontId="3" fillId="0" borderId="3" xfId="1" applyFont="1" applyBorder="1" applyAlignment="1" applyProtection="1">
      <alignment horizontal="distributed" vertical="center" justifyLastLine="1"/>
      <protection locked="0"/>
    </xf>
    <xf numFmtId="0" fontId="3" fillId="0" borderId="9" xfId="0" applyFont="1" applyBorder="1" applyAlignment="1" applyProtection="1">
      <alignment horizontal="distributed" vertical="center" justifyLastLine="1"/>
      <protection locked="0"/>
    </xf>
    <xf numFmtId="0" fontId="3" fillId="0" borderId="52" xfId="0" applyFont="1" applyBorder="1" applyAlignment="1" applyProtection="1">
      <alignment horizontal="distributed" vertical="center" wrapText="1"/>
      <protection locked="0"/>
    </xf>
    <xf numFmtId="0" fontId="3" fillId="0" borderId="46" xfId="0" applyFont="1" applyBorder="1" applyAlignment="1" applyProtection="1">
      <alignment horizontal="distributed" vertical="center" wrapText="1"/>
      <protection locked="0"/>
    </xf>
    <xf numFmtId="0" fontId="3" fillId="0" borderId="48" xfId="0" applyFont="1" applyBorder="1" applyAlignment="1" applyProtection="1">
      <alignment horizontal="distributed" vertical="center" wrapText="1"/>
      <protection locked="0"/>
    </xf>
    <xf numFmtId="0" fontId="3" fillId="0" borderId="51" xfId="0" applyFont="1" applyBorder="1" applyAlignment="1" applyProtection="1">
      <alignment horizontal="distributed" vertical="center" wrapText="1"/>
      <protection locked="0"/>
    </xf>
    <xf numFmtId="0" fontId="3" fillId="0" borderId="4" xfId="0" applyFont="1" applyBorder="1" applyAlignment="1" applyProtection="1">
      <alignment horizontal="distributed" vertical="center" wrapText="1"/>
      <protection locked="0"/>
    </xf>
    <xf numFmtId="0" fontId="3" fillId="0" borderId="49" xfId="0" applyFont="1" applyBorder="1" applyAlignment="1" applyProtection="1">
      <alignment horizontal="distributed" vertical="center" wrapText="1"/>
      <protection locked="0"/>
    </xf>
    <xf numFmtId="0" fontId="3" fillId="0" borderId="15" xfId="0" applyFont="1" applyBorder="1" applyAlignment="1" applyProtection="1">
      <alignment horizontal="distributed" vertical="center" wrapText="1" justifyLastLine="1"/>
      <protection locked="0"/>
    </xf>
    <xf numFmtId="0" fontId="5" fillId="0" borderId="18" xfId="0" applyFont="1" applyBorder="1" applyAlignment="1" applyProtection="1">
      <alignment horizontal="distributed" vertical="center"/>
      <protection locked="0"/>
    </xf>
    <xf numFmtId="0" fontId="5" fillId="0" borderId="48" xfId="0" applyFont="1" applyBorder="1" applyAlignment="1" applyProtection="1">
      <alignment horizontal="distributed" vertical="center"/>
      <protection locked="0"/>
    </xf>
    <xf numFmtId="38" fontId="3" fillId="0" borderId="68" xfId="1"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6" xfId="0" applyFont="1" applyBorder="1" applyAlignment="1" applyProtection="1">
      <alignment horizontal="right" vertical="center" shrinkToFit="1"/>
      <protection locked="0"/>
    </xf>
    <xf numFmtId="0" fontId="0" fillId="0" borderId="0" xfId="0" applyAlignment="1" applyProtection="1">
      <alignment horizontal="right" vertical="center" shrinkToFit="1"/>
    </xf>
    <xf numFmtId="38" fontId="10" fillId="0" borderId="71" xfId="1" applyFont="1" applyBorder="1" applyAlignment="1" applyProtection="1">
      <alignment horizontal="center" vertical="center" shrinkToFit="1"/>
      <protection locked="0"/>
    </xf>
    <xf numFmtId="38" fontId="10" fillId="0" borderId="72" xfId="1" applyFont="1" applyBorder="1" applyAlignment="1" applyProtection="1">
      <alignment horizontal="center" vertical="center" shrinkToFit="1"/>
      <protection locked="0"/>
    </xf>
    <xf numFmtId="38" fontId="10" fillId="0" borderId="73" xfId="1" applyFont="1" applyBorder="1" applyAlignment="1" applyProtection="1">
      <alignment horizontal="center" vertical="center" shrinkToFit="1"/>
      <protection locked="0"/>
    </xf>
    <xf numFmtId="38" fontId="10" fillId="0" borderId="74" xfId="1" applyFont="1" applyBorder="1" applyAlignment="1" applyProtection="1">
      <alignment vertical="center" shrinkToFit="1"/>
    </xf>
    <xf numFmtId="0" fontId="13" fillId="0" borderId="75" xfId="0" applyFont="1" applyBorder="1" applyAlignment="1" applyProtection="1">
      <alignment vertical="center" shrinkToFit="1"/>
    </xf>
    <xf numFmtId="38" fontId="10" fillId="0" borderId="0" xfId="1" applyFont="1" applyBorder="1" applyAlignment="1" applyProtection="1">
      <alignment horizontal="right" vertical="center" shrinkToFit="1"/>
      <protection locked="0"/>
    </xf>
    <xf numFmtId="38" fontId="10" fillId="0" borderId="4" xfId="1" applyFont="1" applyBorder="1" applyAlignment="1" applyProtection="1">
      <alignment vertical="center" shrinkToFit="1"/>
    </xf>
    <xf numFmtId="0" fontId="13" fillId="0" borderId="0" xfId="0" applyFont="1" applyBorder="1" applyAlignment="1" applyProtection="1">
      <alignment vertical="center" shrinkToFit="1"/>
    </xf>
    <xf numFmtId="38" fontId="10" fillId="0" borderId="1" xfId="1" applyFont="1" applyBorder="1" applyAlignment="1" applyProtection="1">
      <alignment vertical="center" shrinkToFit="1"/>
      <protection locked="0"/>
    </xf>
    <xf numFmtId="0" fontId="1" fillId="0" borderId="1" xfId="0" applyFont="1" applyBorder="1" applyAlignment="1" applyProtection="1">
      <alignment horizontal="right" vertical="center"/>
      <protection locked="0"/>
    </xf>
    <xf numFmtId="38" fontId="10" fillId="0" borderId="0" xfId="1" applyFont="1" applyBorder="1" applyAlignment="1" applyProtection="1">
      <alignment vertical="center" shrinkToFit="1"/>
      <protection locked="0"/>
    </xf>
    <xf numFmtId="38" fontId="10" fillId="0" borderId="5" xfId="1" applyFont="1" applyBorder="1" applyAlignment="1" applyProtection="1">
      <alignment horizontal="center" vertical="center" shrinkToFit="1"/>
      <protection locked="0"/>
    </xf>
    <xf numFmtId="3" fontId="3" fillId="0" borderId="0" xfId="0" applyNumberFormat="1" applyFont="1" applyBorder="1" applyAlignment="1" applyProtection="1">
      <alignment horizontal="right" vertical="center" shrinkToFit="1"/>
      <protection locked="0"/>
    </xf>
    <xf numFmtId="38" fontId="3" fillId="0" borderId="4" xfId="1" applyFont="1" applyBorder="1" applyAlignment="1" applyProtection="1">
      <alignment vertical="center" shrinkToFit="1"/>
      <protection locked="0"/>
    </xf>
    <xf numFmtId="0" fontId="0" fillId="0" borderId="0" xfId="0" applyBorder="1" applyAlignment="1" applyProtection="1">
      <alignment horizontal="right" vertical="center" shrinkToFit="1"/>
      <protection locked="0"/>
    </xf>
    <xf numFmtId="0" fontId="13" fillId="0" borderId="73" xfId="0" applyFont="1" applyBorder="1" applyAlignment="1" applyProtection="1">
      <alignment vertical="center" shrinkToFit="1"/>
      <protection locked="0"/>
    </xf>
    <xf numFmtId="38" fontId="10" fillId="0" borderId="5" xfId="1" applyFont="1" applyBorder="1" applyAlignment="1" applyProtection="1">
      <alignment horizontal="right" vertical="center" shrinkToFit="1"/>
      <protection locked="0"/>
    </xf>
    <xf numFmtId="38" fontId="10" fillId="0" borderId="1" xfId="1" applyFont="1" applyBorder="1" applyAlignment="1" applyProtection="1">
      <alignment horizontal="right" vertical="center" shrinkToFit="1"/>
      <protection locked="0"/>
    </xf>
    <xf numFmtId="38" fontId="10" fillId="0" borderId="6" xfId="1" applyFont="1" applyBorder="1" applyAlignment="1" applyProtection="1">
      <alignment horizontal="right" vertical="center" shrinkToFit="1"/>
      <protection locked="0"/>
    </xf>
    <xf numFmtId="38" fontId="3" fillId="0" borderId="10" xfId="1"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38" fontId="10" fillId="0" borderId="7" xfId="1" applyFont="1" applyBorder="1" applyAlignment="1" applyProtection="1">
      <alignment vertical="center" shrinkToFit="1"/>
    </xf>
    <xf numFmtId="0" fontId="13" fillId="0" borderId="1" xfId="0" applyFont="1" applyBorder="1" applyAlignment="1" applyProtection="1">
      <alignment vertical="center" shrinkToFit="1"/>
    </xf>
    <xf numFmtId="38" fontId="3" fillId="0" borderId="7" xfId="1" applyFont="1" applyBorder="1" applyAlignment="1" applyProtection="1">
      <alignment vertical="center" shrinkToFit="1"/>
      <protection locked="0"/>
    </xf>
    <xf numFmtId="0" fontId="0" fillId="0" borderId="1" xfId="0" applyBorder="1" applyAlignment="1" applyProtection="1">
      <alignment vertical="center" shrinkToFit="1"/>
      <protection locked="0"/>
    </xf>
    <xf numFmtId="38" fontId="3" fillId="0" borderId="0" xfId="2" applyFont="1" applyBorder="1" applyAlignment="1" applyProtection="1">
      <alignment horizontal="left" vertical="center"/>
      <protection locked="0"/>
    </xf>
    <xf numFmtId="38" fontId="3" fillId="0" borderId="0" xfId="2" applyFont="1" applyBorder="1" applyAlignment="1" applyProtection="1">
      <alignment horizontal="center" vertical="center"/>
      <protection locked="0"/>
    </xf>
    <xf numFmtId="38" fontId="3" fillId="0" borderId="5" xfId="2" applyFont="1" applyBorder="1" applyAlignment="1" applyProtection="1">
      <alignment horizontal="distributed" vertical="center"/>
      <protection locked="0"/>
    </xf>
    <xf numFmtId="38" fontId="3" fillId="0" borderId="14" xfId="2" applyFont="1" applyBorder="1" applyAlignment="1" applyProtection="1">
      <alignment horizontal="center"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38" fontId="3" fillId="0" borderId="9" xfId="2" applyFont="1" applyBorder="1" applyAlignment="1" applyProtection="1">
      <alignment vertical="center"/>
      <protection locked="0"/>
    </xf>
    <xf numFmtId="38" fontId="3" fillId="0" borderId="0" xfId="2" applyFont="1" applyBorder="1" applyAlignment="1" applyProtection="1">
      <alignment horizontal="center" vertical="center"/>
      <protection locked="0"/>
    </xf>
    <xf numFmtId="38" fontId="3" fillId="0" borderId="5" xfId="2" applyFont="1" applyBorder="1" applyAlignment="1" applyProtection="1">
      <alignment horizontal="center" vertical="center"/>
      <protection locked="0"/>
    </xf>
    <xf numFmtId="38" fontId="3" fillId="0" borderId="15" xfId="2" applyFont="1" applyBorder="1" applyAlignment="1" applyProtection="1">
      <alignment horizontal="center" vertical="center"/>
      <protection locked="0"/>
    </xf>
    <xf numFmtId="38" fontId="3" fillId="0" borderId="13" xfId="2" applyFont="1" applyBorder="1" applyAlignment="1" applyProtection="1">
      <alignment horizontal="center" vertical="center"/>
      <protection locked="0"/>
    </xf>
    <xf numFmtId="38" fontId="5" fillId="0" borderId="15" xfId="2" applyFont="1" applyBorder="1" applyAlignment="1" applyProtection="1">
      <alignment horizontal="center" vertical="center"/>
      <protection locked="0"/>
    </xf>
    <xf numFmtId="38" fontId="3" fillId="0" borderId="50" xfId="2" applyFont="1" applyBorder="1" applyAlignment="1" applyProtection="1">
      <alignment horizontal="center" vertical="center"/>
      <protection locked="0"/>
    </xf>
    <xf numFmtId="178" fontId="3" fillId="0" borderId="16" xfId="2" applyNumberFormat="1" applyFont="1" applyBorder="1" applyAlignment="1" applyProtection="1">
      <alignment horizontal="right" vertical="center"/>
    </xf>
    <xf numFmtId="178" fontId="3" fillId="0" borderId="45" xfId="2" applyNumberFormat="1" applyFont="1" applyBorder="1" applyAlignment="1" applyProtection="1">
      <alignment horizontal="right" vertical="center"/>
    </xf>
    <xf numFmtId="178" fontId="3" fillId="0" borderId="15" xfId="2" applyNumberFormat="1" applyFont="1" applyBorder="1" applyAlignment="1" applyProtection="1">
      <alignment horizontal="right" vertical="center"/>
      <protection locked="0"/>
    </xf>
    <xf numFmtId="38" fontId="3" fillId="0" borderId="42" xfId="2" applyFont="1" applyBorder="1" applyAlignment="1" applyProtection="1">
      <alignment horizontal="center" vertical="center"/>
      <protection locked="0"/>
    </xf>
    <xf numFmtId="38" fontId="3" fillId="0" borderId="42" xfId="2" applyFont="1" applyBorder="1" applyAlignment="1" applyProtection="1">
      <alignment horizontal="distributed" vertical="center"/>
      <protection locked="0"/>
    </xf>
    <xf numFmtId="178" fontId="3" fillId="0" borderId="43" xfId="2" applyNumberFormat="1" applyFont="1" applyBorder="1" applyAlignment="1" applyProtection="1">
      <alignment horizontal="right" vertical="center"/>
    </xf>
    <xf numFmtId="178" fontId="3" fillId="0" borderId="43" xfId="2" applyNumberFormat="1" applyFont="1" applyBorder="1" applyAlignment="1" applyProtection="1">
      <alignment horizontal="right" vertical="center"/>
      <protection locked="0"/>
    </xf>
    <xf numFmtId="49" fontId="3" fillId="0" borderId="0" xfId="2" applyNumberFormat="1" applyFont="1" applyBorder="1" applyAlignment="1" applyProtection="1">
      <alignment horizontal="distributed" vertical="center"/>
      <protection locked="0"/>
    </xf>
    <xf numFmtId="38" fontId="3" fillId="0" borderId="0" xfId="2" applyFont="1" applyBorder="1" applyAlignment="1" applyProtection="1">
      <alignment horizontal="distributed" vertical="center"/>
      <protection locked="0"/>
    </xf>
    <xf numFmtId="178" fontId="3" fillId="0" borderId="44" xfId="2" applyNumberFormat="1" applyFont="1" applyBorder="1" applyAlignment="1" applyProtection="1">
      <alignment horizontal="right" vertical="center"/>
    </xf>
    <xf numFmtId="38" fontId="3" fillId="0" borderId="44" xfId="2" applyFont="1" applyBorder="1" applyAlignment="1" applyProtection="1">
      <alignment horizontal="center" vertical="center"/>
      <protection locked="0"/>
    </xf>
    <xf numFmtId="38" fontId="3" fillId="0" borderId="44" xfId="2" applyFont="1" applyBorder="1" applyAlignment="1" applyProtection="1">
      <alignment horizontal="distributed" vertical="center"/>
      <protection locked="0"/>
    </xf>
    <xf numFmtId="178" fontId="3" fillId="0" borderId="44" xfId="2" applyNumberFormat="1" applyFont="1" applyBorder="1" applyAlignment="1" applyProtection="1">
      <alignment horizontal="right" vertical="center"/>
      <protection locked="0"/>
    </xf>
    <xf numFmtId="178" fontId="3" fillId="0" borderId="0" xfId="2" applyNumberFormat="1" applyFont="1" applyBorder="1" applyAlignment="1" applyProtection="1">
      <alignment horizontal="right" vertical="center"/>
    </xf>
    <xf numFmtId="178" fontId="3" fillId="0" borderId="42" xfId="2" applyNumberFormat="1" applyFont="1" applyBorder="1" applyAlignment="1" applyProtection="1">
      <alignment horizontal="right" vertical="center"/>
    </xf>
    <xf numFmtId="38" fontId="3" fillId="0" borderId="44" xfId="2" applyFont="1" applyFill="1" applyBorder="1" applyAlignment="1" applyProtection="1">
      <alignment horizontal="center" vertical="center"/>
      <protection locked="0"/>
    </xf>
    <xf numFmtId="38" fontId="3" fillId="0" borderId="44" xfId="2" applyFont="1" applyFill="1" applyBorder="1" applyAlignment="1" applyProtection="1">
      <alignment horizontal="distributed" vertical="center"/>
      <protection locked="0"/>
    </xf>
    <xf numFmtId="38" fontId="3" fillId="3" borderId="0" xfId="2" applyFont="1" applyFill="1" applyBorder="1" applyAlignment="1" applyProtection="1">
      <alignment horizontal="distributed" vertical="center"/>
      <protection locked="0"/>
    </xf>
    <xf numFmtId="38" fontId="4" fillId="0" borderId="0" xfId="2" applyFont="1" applyBorder="1" applyAlignment="1" applyProtection="1">
      <alignment horizontal="distributed" vertical="center"/>
      <protection locked="0"/>
    </xf>
    <xf numFmtId="38" fontId="6" fillId="0" borderId="0" xfId="2" applyFont="1" applyBorder="1" applyAlignment="1" applyProtection="1">
      <alignment horizontal="distributed" vertical="center"/>
      <protection locked="0"/>
    </xf>
    <xf numFmtId="178" fontId="3" fillId="0" borderId="0" xfId="2" applyNumberFormat="1" applyFont="1" applyFill="1" applyBorder="1" applyAlignment="1" applyProtection="1">
      <alignment horizontal="right" vertical="center"/>
      <protection locked="0"/>
    </xf>
    <xf numFmtId="38" fontId="3" fillId="0" borderId="1" xfId="2" applyFont="1" applyBorder="1" applyAlignment="1" applyProtection="1">
      <alignment horizontal="center" vertical="center"/>
      <protection locked="0"/>
    </xf>
    <xf numFmtId="38" fontId="4" fillId="0" borderId="1" xfId="2" applyFont="1" applyBorder="1" applyAlignment="1" applyProtection="1">
      <alignment horizontal="distributed" vertical="center"/>
      <protection locked="0"/>
    </xf>
    <xf numFmtId="178" fontId="3" fillId="0" borderId="1" xfId="2" applyNumberFormat="1" applyFont="1" applyBorder="1" applyAlignment="1" applyProtection="1">
      <alignment horizontal="right" vertical="center"/>
    </xf>
    <xf numFmtId="178" fontId="3" fillId="0" borderId="1" xfId="2" applyNumberFormat="1" applyFont="1" applyBorder="1" applyAlignment="1" applyProtection="1">
      <alignment horizontal="right" vertical="center"/>
      <protection locked="0"/>
    </xf>
    <xf numFmtId="38" fontId="3" fillId="0" borderId="1" xfId="2" applyFont="1" applyBorder="1" applyAlignment="1" applyProtection="1">
      <alignment horizontal="distributed" vertical="center"/>
      <protection locked="0"/>
    </xf>
    <xf numFmtId="38" fontId="3" fillId="0" borderId="14" xfId="2" applyFont="1" applyBorder="1" applyAlignment="1" applyProtection="1">
      <alignment horizontal="right" vertical="center" wrapText="1"/>
      <protection locked="0"/>
    </xf>
    <xf numFmtId="38" fontId="3" fillId="0" borderId="8" xfId="2" applyFont="1" applyBorder="1" applyAlignment="1" applyProtection="1">
      <alignment horizontal="center" vertical="center" shrinkToFit="1"/>
      <protection locked="0"/>
    </xf>
    <xf numFmtId="0" fontId="0" fillId="0" borderId="2" xfId="0" applyBorder="1" applyAlignment="1">
      <alignment horizontal="center" vertical="center" shrinkToFit="1"/>
    </xf>
    <xf numFmtId="38" fontId="3" fillId="0" borderId="3" xfId="2" applyFont="1" applyBorder="1" applyAlignment="1" applyProtection="1">
      <alignment horizontal="center" vertical="center"/>
      <protection locked="0"/>
    </xf>
    <xf numFmtId="38" fontId="3" fillId="0" borderId="16" xfId="2" applyFont="1" applyBorder="1" applyAlignment="1" applyProtection="1">
      <alignment horizontal="center" vertical="center"/>
      <protection locked="0"/>
    </xf>
    <xf numFmtId="38" fontId="3" fillId="0" borderId="45" xfId="2" applyFont="1" applyBorder="1" applyAlignment="1" applyProtection="1">
      <alignment horizontal="center" vertical="center"/>
      <protection locked="0"/>
    </xf>
    <xf numFmtId="38" fontId="3" fillId="0" borderId="43" xfId="2" applyFont="1" applyBorder="1" applyAlignment="1" applyProtection="1">
      <alignment horizontal="center" vertical="center"/>
      <protection locked="0"/>
    </xf>
    <xf numFmtId="38" fontId="3" fillId="0" borderId="43" xfId="2" applyFont="1" applyBorder="1" applyAlignment="1" applyProtection="1">
      <alignment horizontal="distributed" vertical="center"/>
      <protection locked="0"/>
    </xf>
    <xf numFmtId="38" fontId="3" fillId="0" borderId="0" xfId="2" applyFont="1" applyFill="1" applyBorder="1" applyAlignment="1" applyProtection="1">
      <alignment horizontal="center" vertical="center"/>
      <protection locked="0"/>
    </xf>
    <xf numFmtId="38" fontId="3" fillId="0" borderId="0" xfId="2" applyFont="1" applyFill="1" applyBorder="1" applyAlignment="1" applyProtection="1">
      <alignment horizontal="distributed" vertical="center"/>
      <protection locked="0"/>
    </xf>
    <xf numFmtId="38" fontId="3" fillId="0" borderId="0" xfId="2" applyFont="1" applyBorder="1" applyAlignment="1" applyProtection="1">
      <alignment horizontal="distributed" vertical="center" wrapText="1"/>
      <protection locked="0"/>
    </xf>
    <xf numFmtId="38" fontId="5" fillId="0" borderId="0" xfId="2" applyFont="1" applyBorder="1" applyAlignment="1" applyProtection="1">
      <alignment horizontal="distributed" vertical="center"/>
      <protection locked="0"/>
    </xf>
    <xf numFmtId="178" fontId="12" fillId="0" borderId="0" xfId="2" applyNumberFormat="1" applyFont="1" applyBorder="1" applyAlignment="1" applyProtection="1">
      <alignment horizontal="right" vertical="center"/>
      <protection locked="0"/>
    </xf>
    <xf numFmtId="38" fontId="12" fillId="0" borderId="0" xfId="2" applyFont="1" applyAlignment="1" applyProtection="1">
      <alignment vertical="center"/>
      <protection locked="0"/>
    </xf>
  </cellXfs>
  <cellStyles count="5">
    <cellStyle name="桁区切り" xfId="1" builtinId="6"/>
    <cellStyle name="桁区切り 2" xfId="2" xr:uid="{00000000-0005-0000-0000-000001000000}"/>
    <cellStyle name="標準" xfId="0" builtinId="0"/>
    <cellStyle name="標準 2" xfId="3" xr:uid="{00000000-0005-0000-0000-000003000000}"/>
    <cellStyle name="標準_08=20死因01" xfId="4" xr:uid="{00000000-0005-0000-0000-000004000000}"/>
  </cellStyles>
  <dxfs count="41">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drawing1.xml><?xml version="1.0" encoding="utf-8"?>
<xdr:wsDr xmlns:xdr="http://schemas.openxmlformats.org/drawingml/2006/spreadsheetDrawing" xmlns:a="http://schemas.openxmlformats.org/drawingml/2006/main">
  <xdr:twoCellAnchor>
    <xdr:from>
      <xdr:col>3</xdr:col>
      <xdr:colOff>733425</xdr:colOff>
      <xdr:row>0</xdr:row>
      <xdr:rowOff>38100</xdr:rowOff>
    </xdr:from>
    <xdr:to>
      <xdr:col>3</xdr:col>
      <xdr:colOff>809625</xdr:colOff>
      <xdr:row>2</xdr:row>
      <xdr:rowOff>152400</xdr:rowOff>
    </xdr:to>
    <xdr:sp macro="" textlink="">
      <xdr:nvSpPr>
        <xdr:cNvPr id="165080" name="AutoShape 1">
          <a:extLst>
            <a:ext uri="{FF2B5EF4-FFF2-40B4-BE49-F238E27FC236}">
              <a16:creationId xmlns:a16="http://schemas.microsoft.com/office/drawing/2014/main" id="{85C97E8D-29EC-444A-9D99-11C6CC8FE93F}"/>
            </a:ext>
          </a:extLst>
        </xdr:cNvPr>
        <xdr:cNvSpPr>
          <a:spLocks/>
        </xdr:cNvSpPr>
      </xdr:nvSpPr>
      <xdr:spPr bwMode="auto">
        <a:xfrm>
          <a:off x="3914775" y="38100"/>
          <a:ext cx="76200" cy="571500"/>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733425</xdr:colOff>
      <xdr:row>0</xdr:row>
      <xdr:rowOff>38100</xdr:rowOff>
    </xdr:from>
    <xdr:to>
      <xdr:col>3</xdr:col>
      <xdr:colOff>809625</xdr:colOff>
      <xdr:row>2</xdr:row>
      <xdr:rowOff>152400</xdr:rowOff>
    </xdr:to>
    <xdr:sp macro="" textlink="">
      <xdr:nvSpPr>
        <xdr:cNvPr id="165081" name="AutoShape 1">
          <a:extLst>
            <a:ext uri="{FF2B5EF4-FFF2-40B4-BE49-F238E27FC236}">
              <a16:creationId xmlns:a16="http://schemas.microsoft.com/office/drawing/2014/main" id="{1CC83B63-14F6-4227-B5AE-99616977325F}"/>
            </a:ext>
          </a:extLst>
        </xdr:cNvPr>
        <xdr:cNvSpPr>
          <a:spLocks/>
        </xdr:cNvSpPr>
      </xdr:nvSpPr>
      <xdr:spPr bwMode="auto">
        <a:xfrm>
          <a:off x="3914775" y="38100"/>
          <a:ext cx="76200" cy="571500"/>
        </a:xfrm>
        <a:prstGeom prst="leftBrace">
          <a:avLst>
            <a:gd name="adj1" fmla="val 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390525</xdr:colOff>
      <xdr:row>13</xdr:row>
      <xdr:rowOff>0</xdr:rowOff>
    </xdr:from>
    <xdr:to>
      <xdr:col>7</xdr:col>
      <xdr:colOff>190500</xdr:colOff>
      <xdr:row>13</xdr:row>
      <xdr:rowOff>0</xdr:rowOff>
    </xdr:to>
    <xdr:sp macro="" textlink="">
      <xdr:nvSpPr>
        <xdr:cNvPr id="166320" name="AutoShape 9">
          <a:extLst>
            <a:ext uri="{FF2B5EF4-FFF2-40B4-BE49-F238E27FC236}">
              <a16:creationId xmlns:a16="http://schemas.microsoft.com/office/drawing/2014/main" id="{68A9EC25-E056-49EF-A0CB-A1DCE9D602D2}"/>
            </a:ext>
          </a:extLst>
        </xdr:cNvPr>
        <xdr:cNvSpPr>
          <a:spLocks/>
        </xdr:cNvSpPr>
      </xdr:nvSpPr>
      <xdr:spPr bwMode="auto">
        <a:xfrm rot="-5400000">
          <a:off x="4429125"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13</xdr:row>
      <xdr:rowOff>0</xdr:rowOff>
    </xdr:from>
    <xdr:to>
      <xdr:col>4</xdr:col>
      <xdr:colOff>190500</xdr:colOff>
      <xdr:row>13</xdr:row>
      <xdr:rowOff>0</xdr:rowOff>
    </xdr:to>
    <xdr:sp macro="" textlink="">
      <xdr:nvSpPr>
        <xdr:cNvPr id="166321" name="AutoShape 10">
          <a:extLst>
            <a:ext uri="{FF2B5EF4-FFF2-40B4-BE49-F238E27FC236}">
              <a16:creationId xmlns:a16="http://schemas.microsoft.com/office/drawing/2014/main" id="{3F5B350C-0F26-4290-AD7B-93274FEF455C}"/>
            </a:ext>
          </a:extLst>
        </xdr:cNvPr>
        <xdr:cNvSpPr>
          <a:spLocks/>
        </xdr:cNvSpPr>
      </xdr:nvSpPr>
      <xdr:spPr bwMode="auto">
        <a:xfrm rot="-5400000">
          <a:off x="2686050"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390525</xdr:colOff>
      <xdr:row>13</xdr:row>
      <xdr:rowOff>0</xdr:rowOff>
    </xdr:from>
    <xdr:to>
      <xdr:col>7</xdr:col>
      <xdr:colOff>190500</xdr:colOff>
      <xdr:row>13</xdr:row>
      <xdr:rowOff>0</xdr:rowOff>
    </xdr:to>
    <xdr:sp macro="" textlink="">
      <xdr:nvSpPr>
        <xdr:cNvPr id="166322" name="AutoShape 9">
          <a:extLst>
            <a:ext uri="{FF2B5EF4-FFF2-40B4-BE49-F238E27FC236}">
              <a16:creationId xmlns:a16="http://schemas.microsoft.com/office/drawing/2014/main" id="{13CD8842-49E4-4ACB-B8EA-5B7BAB6C74C9}"/>
            </a:ext>
          </a:extLst>
        </xdr:cNvPr>
        <xdr:cNvSpPr>
          <a:spLocks/>
        </xdr:cNvSpPr>
      </xdr:nvSpPr>
      <xdr:spPr bwMode="auto">
        <a:xfrm rot="-5400000">
          <a:off x="4429125"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390525</xdr:colOff>
      <xdr:row>13</xdr:row>
      <xdr:rowOff>0</xdr:rowOff>
    </xdr:from>
    <xdr:to>
      <xdr:col>4</xdr:col>
      <xdr:colOff>190500</xdr:colOff>
      <xdr:row>13</xdr:row>
      <xdr:rowOff>0</xdr:rowOff>
    </xdr:to>
    <xdr:sp macro="" textlink="">
      <xdr:nvSpPr>
        <xdr:cNvPr id="166323" name="AutoShape 10">
          <a:extLst>
            <a:ext uri="{FF2B5EF4-FFF2-40B4-BE49-F238E27FC236}">
              <a16:creationId xmlns:a16="http://schemas.microsoft.com/office/drawing/2014/main" id="{DFF95F88-0DC6-4D37-A9BE-96541BC15E76}"/>
            </a:ext>
          </a:extLst>
        </xdr:cNvPr>
        <xdr:cNvSpPr>
          <a:spLocks/>
        </xdr:cNvSpPr>
      </xdr:nvSpPr>
      <xdr:spPr bwMode="auto">
        <a:xfrm rot="-5400000">
          <a:off x="2686050" y="6819900"/>
          <a:ext cx="0" cy="381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71"/>
  <sheetViews>
    <sheetView tabSelected="1" zoomScaleNormal="100" workbookViewId="0">
      <selection sqref="A1:E1"/>
    </sheetView>
  </sheetViews>
  <sheetFormatPr defaultRowHeight="13.5" x14ac:dyDescent="0.15"/>
  <cols>
    <col min="1" max="1" width="4.5" style="4" customWidth="1"/>
    <col min="2" max="3" width="4.5" style="10" customWidth="1"/>
    <col min="4" max="4" width="4.5" style="3" bestFit="1" customWidth="1"/>
    <col min="5" max="5" width="9" style="9"/>
    <col min="6" max="6" width="2.625" style="2" bestFit="1" customWidth="1"/>
    <col min="7" max="7" width="4.875" style="3" customWidth="1"/>
    <col min="8" max="8" width="9" style="3"/>
    <col min="9" max="9" width="11.625" style="3" bestFit="1" customWidth="1"/>
    <col min="10" max="10" width="9.125" style="3" bestFit="1" customWidth="1"/>
    <col min="11" max="12" width="2.625" style="3" bestFit="1" customWidth="1"/>
    <col min="13" max="16384" width="9" style="3"/>
  </cols>
  <sheetData>
    <row r="1" spans="1:14" ht="18" customHeight="1" thickBot="1" x14ac:dyDescent="0.2">
      <c r="A1" s="657" t="s">
        <v>723</v>
      </c>
      <c r="B1" s="657"/>
      <c r="C1" s="657"/>
      <c r="D1" s="657"/>
      <c r="E1" s="657"/>
      <c r="F1" s="14"/>
      <c r="G1" s="15"/>
      <c r="H1" s="15"/>
      <c r="I1" s="15"/>
      <c r="J1" s="15"/>
      <c r="K1" s="15"/>
      <c r="L1" s="15"/>
      <c r="M1" s="15"/>
      <c r="N1" s="15"/>
    </row>
    <row r="2" spans="1:14" ht="18" customHeight="1" x14ac:dyDescent="0.15">
      <c r="A2" s="660" t="s">
        <v>722</v>
      </c>
      <c r="B2" s="660"/>
      <c r="C2" s="660"/>
      <c r="D2" s="660"/>
      <c r="E2" s="661" t="s">
        <v>721</v>
      </c>
      <c r="F2" s="660"/>
      <c r="G2" s="662"/>
      <c r="H2" s="660" t="s">
        <v>720</v>
      </c>
      <c r="I2" s="660"/>
      <c r="J2" s="660"/>
      <c r="K2" s="660"/>
      <c r="L2" s="660"/>
      <c r="M2" s="660"/>
      <c r="N2" s="660"/>
    </row>
    <row r="3" spans="1:14" ht="18" customHeight="1" x14ac:dyDescent="0.15">
      <c r="A3" s="18" t="s">
        <v>3</v>
      </c>
      <c r="B3" s="19" t="s">
        <v>212</v>
      </c>
      <c r="C3" s="19" t="s">
        <v>212</v>
      </c>
      <c r="D3" s="15">
        <v>1</v>
      </c>
      <c r="E3" s="20">
        <v>2.69</v>
      </c>
      <c r="F3" s="21" t="s">
        <v>2050</v>
      </c>
      <c r="G3" s="22" t="s">
        <v>206</v>
      </c>
      <c r="H3" s="15" t="s">
        <v>719</v>
      </c>
      <c r="I3" s="15"/>
      <c r="J3" s="15"/>
      <c r="K3" s="15"/>
      <c r="L3" s="15"/>
      <c r="M3" s="15"/>
      <c r="N3" s="15"/>
    </row>
    <row r="4" spans="1:14" ht="18" customHeight="1" x14ac:dyDescent="0.15">
      <c r="A4" s="18" t="s">
        <v>387</v>
      </c>
      <c r="B4" s="19" t="s">
        <v>718</v>
      </c>
      <c r="C4" s="19" t="s">
        <v>220</v>
      </c>
      <c r="D4" s="15">
        <v>20</v>
      </c>
      <c r="E4" s="20" t="s">
        <v>717</v>
      </c>
      <c r="F4" s="21" t="s">
        <v>2050</v>
      </c>
      <c r="G4" s="22" t="s">
        <v>206</v>
      </c>
      <c r="H4" s="15" t="s">
        <v>716</v>
      </c>
      <c r="I4" s="15"/>
      <c r="J4" s="15"/>
      <c r="K4" s="15"/>
      <c r="L4" s="15"/>
      <c r="M4" s="15"/>
      <c r="N4" s="15"/>
    </row>
    <row r="5" spans="1:14" ht="18" customHeight="1" x14ac:dyDescent="0.15">
      <c r="A5" s="18"/>
      <c r="B5" s="23" t="s">
        <v>226</v>
      </c>
      <c r="C5" s="19" t="s">
        <v>209</v>
      </c>
      <c r="D5" s="15"/>
      <c r="E5" s="20" t="s">
        <v>713</v>
      </c>
      <c r="F5" s="21" t="s">
        <v>2050</v>
      </c>
      <c r="G5" s="22" t="s">
        <v>206</v>
      </c>
      <c r="H5" s="15" t="s">
        <v>715</v>
      </c>
      <c r="I5" s="15"/>
      <c r="J5" s="15">
        <v>0.19800000000000001</v>
      </c>
      <c r="K5" s="14" t="s">
        <v>2050</v>
      </c>
      <c r="L5" s="15" t="s">
        <v>206</v>
      </c>
      <c r="M5" s="15" t="s">
        <v>714</v>
      </c>
      <c r="N5" s="15"/>
    </row>
    <row r="6" spans="1:14" ht="18" customHeight="1" x14ac:dyDescent="0.15">
      <c r="A6" s="18"/>
      <c r="B6" s="23" t="s">
        <v>213</v>
      </c>
      <c r="C6" s="19" t="s">
        <v>212</v>
      </c>
      <c r="D6" s="15">
        <v>1</v>
      </c>
      <c r="E6" s="20" t="s">
        <v>713</v>
      </c>
      <c r="F6" s="21" t="s">
        <v>2050</v>
      </c>
      <c r="G6" s="22" t="s">
        <v>206</v>
      </c>
      <c r="H6" s="15" t="s">
        <v>712</v>
      </c>
      <c r="I6" s="15"/>
      <c r="J6" s="15"/>
      <c r="K6" s="15"/>
      <c r="L6" s="15"/>
      <c r="M6" s="15"/>
      <c r="N6" s="15"/>
    </row>
    <row r="7" spans="1:14" ht="18" customHeight="1" x14ac:dyDescent="0.15">
      <c r="A7" s="18"/>
      <c r="B7" s="23" t="s">
        <v>711</v>
      </c>
      <c r="C7" s="23" t="s">
        <v>203</v>
      </c>
      <c r="D7" s="15">
        <v>1</v>
      </c>
      <c r="E7" s="20" t="s">
        <v>710</v>
      </c>
      <c r="F7" s="21" t="s">
        <v>2050</v>
      </c>
      <c r="G7" s="22" t="s">
        <v>206</v>
      </c>
      <c r="H7" s="15" t="s">
        <v>709</v>
      </c>
      <c r="I7" s="15"/>
      <c r="J7" s="15"/>
      <c r="K7" s="15"/>
      <c r="L7" s="15"/>
      <c r="M7" s="15"/>
      <c r="N7" s="15"/>
    </row>
    <row r="8" spans="1:14" ht="18" customHeight="1" x14ac:dyDescent="0.15">
      <c r="A8" s="18"/>
      <c r="B8" s="23" t="s">
        <v>708</v>
      </c>
      <c r="C8" s="23" t="s">
        <v>226</v>
      </c>
      <c r="D8" s="15">
        <v>18</v>
      </c>
      <c r="E8" s="20" t="s">
        <v>707</v>
      </c>
      <c r="F8" s="21" t="s">
        <v>2050</v>
      </c>
      <c r="G8" s="22" t="s">
        <v>206</v>
      </c>
      <c r="H8" s="15" t="s">
        <v>706</v>
      </c>
      <c r="I8" s="15"/>
      <c r="J8" s="15">
        <v>0.77600000000000002</v>
      </c>
      <c r="K8" s="14" t="s">
        <v>2050</v>
      </c>
      <c r="L8" s="15" t="s">
        <v>206</v>
      </c>
      <c r="M8" s="15" t="s">
        <v>705</v>
      </c>
      <c r="N8" s="15"/>
    </row>
    <row r="9" spans="1:14" ht="18" customHeight="1" x14ac:dyDescent="0.15">
      <c r="A9" s="18"/>
      <c r="B9" s="23" t="s">
        <v>704</v>
      </c>
      <c r="C9" s="19" t="s">
        <v>200</v>
      </c>
      <c r="D9" s="15">
        <v>1</v>
      </c>
      <c r="E9" s="20" t="s">
        <v>703</v>
      </c>
      <c r="F9" s="21" t="s">
        <v>2050</v>
      </c>
      <c r="G9" s="22" t="s">
        <v>206</v>
      </c>
      <c r="H9" s="15" t="s">
        <v>702</v>
      </c>
      <c r="I9" s="15"/>
      <c r="J9" s="24" t="s">
        <v>701</v>
      </c>
      <c r="K9" s="14" t="s">
        <v>2050</v>
      </c>
      <c r="L9" s="15" t="s">
        <v>206</v>
      </c>
      <c r="M9" s="15" t="s">
        <v>676</v>
      </c>
      <c r="N9" s="15"/>
    </row>
    <row r="10" spans="1:14" ht="18" customHeight="1" x14ac:dyDescent="0.15">
      <c r="A10" s="18"/>
      <c r="B10" s="23" t="s">
        <v>700</v>
      </c>
      <c r="C10" s="19" t="s">
        <v>220</v>
      </c>
      <c r="D10" s="15">
        <v>10</v>
      </c>
      <c r="E10" s="20" t="s">
        <v>699</v>
      </c>
      <c r="F10" s="21" t="s">
        <v>2050</v>
      </c>
      <c r="G10" s="22" t="s">
        <v>206</v>
      </c>
      <c r="H10" s="15" t="s">
        <v>231</v>
      </c>
      <c r="I10" s="15"/>
      <c r="J10" s="15">
        <v>7.8E-2</v>
      </c>
      <c r="K10" s="14" t="s">
        <v>2050</v>
      </c>
      <c r="L10" s="15" t="s">
        <v>206</v>
      </c>
      <c r="M10" s="18" t="s">
        <v>695</v>
      </c>
      <c r="N10" s="15"/>
    </row>
    <row r="11" spans="1:14" ht="18" customHeight="1" x14ac:dyDescent="0.15">
      <c r="A11" s="18"/>
      <c r="B11" s="23" t="s">
        <v>698</v>
      </c>
      <c r="C11" s="23" t="s">
        <v>203</v>
      </c>
      <c r="D11" s="15">
        <v>1</v>
      </c>
      <c r="E11" s="20" t="s">
        <v>697</v>
      </c>
      <c r="F11" s="21" t="s">
        <v>2050</v>
      </c>
      <c r="G11" s="22" t="s">
        <v>206</v>
      </c>
      <c r="H11" s="15" t="s">
        <v>231</v>
      </c>
      <c r="I11" s="15"/>
      <c r="J11" s="15">
        <v>3.3000000000000002E-2</v>
      </c>
      <c r="K11" s="14" t="s">
        <v>2050</v>
      </c>
      <c r="L11" s="15" t="s">
        <v>206</v>
      </c>
      <c r="M11" s="15" t="s">
        <v>676</v>
      </c>
      <c r="N11" s="15"/>
    </row>
    <row r="12" spans="1:14" ht="18" customHeight="1" x14ac:dyDescent="0.15">
      <c r="A12" s="18"/>
      <c r="B12" s="23"/>
      <c r="C12" s="23"/>
      <c r="D12" s="15"/>
      <c r="E12" s="20"/>
      <c r="F12" s="21"/>
      <c r="G12" s="22"/>
      <c r="H12" s="15" t="s">
        <v>207</v>
      </c>
      <c r="I12" s="15"/>
      <c r="J12" s="15">
        <v>0.223</v>
      </c>
      <c r="K12" s="14" t="s">
        <v>2050</v>
      </c>
      <c r="L12" s="15" t="s">
        <v>206</v>
      </c>
      <c r="M12" s="15" t="s">
        <v>679</v>
      </c>
      <c r="N12" s="15"/>
    </row>
    <row r="13" spans="1:14" ht="18" customHeight="1" x14ac:dyDescent="0.15">
      <c r="A13" s="18"/>
      <c r="B13" s="23"/>
      <c r="C13" s="23"/>
      <c r="D13" s="15"/>
      <c r="E13" s="20"/>
      <c r="F13" s="21"/>
      <c r="G13" s="22"/>
      <c r="H13" s="15" t="s">
        <v>696</v>
      </c>
      <c r="I13" s="15"/>
      <c r="J13" s="15">
        <v>8.0000000000000002E-3</v>
      </c>
      <c r="K13" s="14" t="s">
        <v>2050</v>
      </c>
      <c r="L13" s="15" t="s">
        <v>206</v>
      </c>
      <c r="M13" s="18" t="s">
        <v>695</v>
      </c>
      <c r="N13" s="15"/>
    </row>
    <row r="14" spans="1:14" ht="18" customHeight="1" x14ac:dyDescent="0.15">
      <c r="A14" s="18"/>
      <c r="B14" s="23" t="s">
        <v>694</v>
      </c>
      <c r="C14" s="19" t="s">
        <v>212</v>
      </c>
      <c r="D14" s="15">
        <v>1</v>
      </c>
      <c r="E14" s="20" t="s">
        <v>693</v>
      </c>
      <c r="F14" s="21" t="s">
        <v>2050</v>
      </c>
      <c r="G14" s="22" t="s">
        <v>206</v>
      </c>
      <c r="H14" s="15" t="s">
        <v>231</v>
      </c>
      <c r="I14" s="15"/>
      <c r="J14" s="15">
        <v>2.1000000000000001E-2</v>
      </c>
      <c r="K14" s="14" t="s">
        <v>2050</v>
      </c>
      <c r="L14" s="15" t="s">
        <v>206</v>
      </c>
      <c r="M14" s="15" t="s">
        <v>676</v>
      </c>
      <c r="N14" s="15"/>
    </row>
    <row r="15" spans="1:14" ht="18" customHeight="1" x14ac:dyDescent="0.15">
      <c r="A15" s="18"/>
      <c r="B15" s="23" t="s">
        <v>691</v>
      </c>
      <c r="C15" s="19" t="s">
        <v>200</v>
      </c>
      <c r="D15" s="15">
        <v>10</v>
      </c>
      <c r="E15" s="20" t="s">
        <v>692</v>
      </c>
      <c r="F15" s="21" t="s">
        <v>2050</v>
      </c>
      <c r="G15" s="22" t="s">
        <v>206</v>
      </c>
      <c r="H15" s="15" t="s">
        <v>231</v>
      </c>
      <c r="I15" s="15"/>
      <c r="J15" s="15">
        <v>3.0000000000000001E-3</v>
      </c>
      <c r="K15" s="14" t="s">
        <v>2050</v>
      </c>
      <c r="L15" s="15" t="s">
        <v>206</v>
      </c>
      <c r="M15" s="15" t="s">
        <v>676</v>
      </c>
      <c r="N15" s="15"/>
    </row>
    <row r="16" spans="1:14" ht="18" customHeight="1" x14ac:dyDescent="0.15">
      <c r="A16" s="18"/>
      <c r="B16" s="23"/>
      <c r="C16" s="19"/>
      <c r="D16" s="15"/>
      <c r="E16" s="20"/>
      <c r="F16" s="21"/>
      <c r="G16" s="22"/>
      <c r="H16" s="15" t="s">
        <v>207</v>
      </c>
      <c r="I16" s="15"/>
      <c r="J16" s="15">
        <v>0.26200000000000001</v>
      </c>
      <c r="K16" s="14" t="s">
        <v>2050</v>
      </c>
      <c r="L16" s="15" t="s">
        <v>206</v>
      </c>
      <c r="M16" s="15" t="s">
        <v>679</v>
      </c>
      <c r="N16" s="15"/>
    </row>
    <row r="17" spans="1:14" ht="18" customHeight="1" x14ac:dyDescent="0.15">
      <c r="A17" s="18"/>
      <c r="B17" s="23" t="s">
        <v>691</v>
      </c>
      <c r="C17" s="23" t="s">
        <v>216</v>
      </c>
      <c r="D17" s="15">
        <v>1</v>
      </c>
      <c r="E17" s="20" t="s">
        <v>690</v>
      </c>
      <c r="F17" s="21" t="s">
        <v>2050</v>
      </c>
      <c r="G17" s="22" t="s">
        <v>206</v>
      </c>
      <c r="H17" s="15" t="s">
        <v>207</v>
      </c>
      <c r="I17" s="15"/>
      <c r="J17" s="15">
        <v>0.13100000000000001</v>
      </c>
      <c r="K17" s="14" t="s">
        <v>2050</v>
      </c>
      <c r="L17" s="15" t="s">
        <v>206</v>
      </c>
      <c r="M17" s="15" t="s">
        <v>679</v>
      </c>
      <c r="N17" s="15"/>
    </row>
    <row r="18" spans="1:14" ht="18" customHeight="1" x14ac:dyDescent="0.15">
      <c r="A18" s="18"/>
      <c r="B18" s="23" t="s">
        <v>688</v>
      </c>
      <c r="C18" s="19" t="s">
        <v>212</v>
      </c>
      <c r="D18" s="15">
        <v>1</v>
      </c>
      <c r="E18" s="20" t="s">
        <v>689</v>
      </c>
      <c r="F18" s="21" t="s">
        <v>2050</v>
      </c>
      <c r="G18" s="22" t="s">
        <v>206</v>
      </c>
      <c r="H18" s="15" t="s">
        <v>192</v>
      </c>
      <c r="I18" s="15"/>
      <c r="J18" s="15">
        <v>0.14399999999999999</v>
      </c>
      <c r="K18" s="14" t="s">
        <v>2050</v>
      </c>
      <c r="L18" s="15" t="s">
        <v>206</v>
      </c>
      <c r="M18" s="15" t="s">
        <v>190</v>
      </c>
      <c r="N18" s="15"/>
    </row>
    <row r="19" spans="1:14" ht="18" customHeight="1" x14ac:dyDescent="0.15">
      <c r="A19" s="18"/>
      <c r="B19" s="23"/>
      <c r="C19" s="19"/>
      <c r="D19" s="15"/>
      <c r="E19" s="20"/>
      <c r="F19" s="21"/>
      <c r="G19" s="22"/>
      <c r="H19" s="15" t="s">
        <v>196</v>
      </c>
      <c r="I19" s="15"/>
      <c r="J19" s="15">
        <v>6.5000000000000002E-2</v>
      </c>
      <c r="K19" s="14" t="s">
        <v>2050</v>
      </c>
      <c r="L19" s="15" t="s">
        <v>206</v>
      </c>
      <c r="M19" s="15" t="s">
        <v>679</v>
      </c>
      <c r="N19" s="15"/>
    </row>
    <row r="20" spans="1:14" ht="18" customHeight="1" x14ac:dyDescent="0.15">
      <c r="A20" s="18"/>
      <c r="B20" s="23" t="s">
        <v>688</v>
      </c>
      <c r="C20" s="23" t="s">
        <v>216</v>
      </c>
      <c r="D20" s="15">
        <v>1</v>
      </c>
      <c r="E20" s="20" t="s">
        <v>687</v>
      </c>
      <c r="F20" s="21" t="s">
        <v>2050</v>
      </c>
      <c r="G20" s="22" t="s">
        <v>206</v>
      </c>
      <c r="H20" s="15" t="s">
        <v>196</v>
      </c>
      <c r="I20" s="15"/>
      <c r="J20" s="15">
        <v>9.7000000000000003E-2</v>
      </c>
      <c r="K20" s="14" t="s">
        <v>2050</v>
      </c>
      <c r="L20" s="15" t="s">
        <v>206</v>
      </c>
      <c r="M20" s="15" t="s">
        <v>679</v>
      </c>
      <c r="N20" s="15"/>
    </row>
    <row r="21" spans="1:14" ht="18" customHeight="1" x14ac:dyDescent="0.15">
      <c r="A21" s="18"/>
      <c r="B21" s="23" t="s">
        <v>686</v>
      </c>
      <c r="C21" s="19" t="s">
        <v>672</v>
      </c>
      <c r="D21" s="15">
        <v>1</v>
      </c>
      <c r="E21" s="20" t="s">
        <v>674</v>
      </c>
      <c r="F21" s="21" t="s">
        <v>2050</v>
      </c>
      <c r="G21" s="22" t="s">
        <v>206</v>
      </c>
      <c r="H21" s="15" t="s">
        <v>192</v>
      </c>
      <c r="I21" s="15"/>
      <c r="J21" s="15">
        <v>0.184</v>
      </c>
      <c r="K21" s="14" t="s">
        <v>2050</v>
      </c>
      <c r="L21" s="15" t="s">
        <v>206</v>
      </c>
      <c r="M21" s="15" t="s">
        <v>190</v>
      </c>
      <c r="N21" s="15"/>
    </row>
    <row r="22" spans="1:14" ht="18" customHeight="1" x14ac:dyDescent="0.15">
      <c r="A22" s="18"/>
      <c r="B22" s="23" t="s">
        <v>686</v>
      </c>
      <c r="C22" s="19" t="s">
        <v>685</v>
      </c>
      <c r="D22" s="15">
        <v>1</v>
      </c>
      <c r="E22" s="20" t="s">
        <v>684</v>
      </c>
      <c r="F22" s="21" t="s">
        <v>2050</v>
      </c>
      <c r="G22" s="22" t="s">
        <v>206</v>
      </c>
      <c r="H22" s="15" t="s">
        <v>196</v>
      </c>
      <c r="I22" s="15"/>
      <c r="J22" s="15">
        <v>1.6E-2</v>
      </c>
      <c r="K22" s="14" t="s">
        <v>2050</v>
      </c>
      <c r="L22" s="15" t="s">
        <v>206</v>
      </c>
      <c r="M22" s="15" t="s">
        <v>679</v>
      </c>
      <c r="N22" s="15"/>
    </row>
    <row r="23" spans="1:14" ht="18" customHeight="1" x14ac:dyDescent="0.15">
      <c r="A23" s="18"/>
      <c r="B23" s="23" t="s">
        <v>683</v>
      </c>
      <c r="C23" s="19" t="s">
        <v>200</v>
      </c>
      <c r="D23" s="15">
        <v>1</v>
      </c>
      <c r="E23" s="20" t="s">
        <v>682</v>
      </c>
      <c r="F23" s="21" t="s">
        <v>2050</v>
      </c>
      <c r="G23" s="22" t="s">
        <v>206</v>
      </c>
      <c r="H23" s="15" t="s">
        <v>192</v>
      </c>
      <c r="I23" s="15"/>
      <c r="J23" s="15">
        <v>9.1999999999999998E-2</v>
      </c>
      <c r="K23" s="14" t="s">
        <v>2050</v>
      </c>
      <c r="L23" s="15" t="s">
        <v>206</v>
      </c>
      <c r="M23" s="15" t="s">
        <v>190</v>
      </c>
      <c r="N23" s="15"/>
    </row>
    <row r="24" spans="1:14" ht="18" customHeight="1" x14ac:dyDescent="0.15">
      <c r="A24" s="18"/>
      <c r="B24" s="23"/>
      <c r="C24" s="19"/>
      <c r="D24" s="15"/>
      <c r="E24" s="20"/>
      <c r="F24" s="21"/>
      <c r="G24" s="22"/>
      <c r="H24" s="15" t="s">
        <v>196</v>
      </c>
      <c r="I24" s="15"/>
      <c r="J24" s="24" t="s">
        <v>681</v>
      </c>
      <c r="K24" s="14" t="s">
        <v>2050</v>
      </c>
      <c r="L24" s="15" t="s">
        <v>206</v>
      </c>
      <c r="M24" s="15" t="s">
        <v>679</v>
      </c>
      <c r="N24" s="15"/>
    </row>
    <row r="25" spans="1:14" ht="18" customHeight="1" x14ac:dyDescent="0.15">
      <c r="A25" s="18"/>
      <c r="B25" s="23" t="s">
        <v>678</v>
      </c>
      <c r="C25" s="19" t="s">
        <v>200</v>
      </c>
      <c r="D25" s="15">
        <v>1</v>
      </c>
      <c r="E25" s="20" t="s">
        <v>680</v>
      </c>
      <c r="F25" s="21" t="s">
        <v>2050</v>
      </c>
      <c r="G25" s="22" t="s">
        <v>206</v>
      </c>
      <c r="H25" s="15" t="s">
        <v>196</v>
      </c>
      <c r="I25" s="15"/>
      <c r="J25" s="15">
        <v>8.7999999999999995E-2</v>
      </c>
      <c r="K25" s="14" t="s">
        <v>2050</v>
      </c>
      <c r="L25" s="15" t="s">
        <v>206</v>
      </c>
      <c r="M25" s="15" t="s">
        <v>679</v>
      </c>
      <c r="N25" s="15"/>
    </row>
    <row r="26" spans="1:14" ht="18" customHeight="1" x14ac:dyDescent="0.15">
      <c r="A26" s="18"/>
      <c r="B26" s="23" t="s">
        <v>678</v>
      </c>
      <c r="C26" s="19" t="s">
        <v>224</v>
      </c>
      <c r="D26" s="15">
        <v>1</v>
      </c>
      <c r="E26" s="20" t="s">
        <v>677</v>
      </c>
      <c r="F26" s="21" t="s">
        <v>2050</v>
      </c>
      <c r="G26" s="22" t="s">
        <v>206</v>
      </c>
      <c r="H26" s="15" t="s">
        <v>231</v>
      </c>
      <c r="I26" s="15"/>
      <c r="J26" s="15">
        <v>4.0000000000000001E-3</v>
      </c>
      <c r="K26" s="14" t="s">
        <v>2050</v>
      </c>
      <c r="L26" s="15" t="s">
        <v>206</v>
      </c>
      <c r="M26" s="15" t="s">
        <v>676</v>
      </c>
      <c r="N26" s="15"/>
    </row>
    <row r="27" spans="1:14" ht="18" customHeight="1" x14ac:dyDescent="0.15">
      <c r="A27" s="18"/>
      <c r="B27" s="23" t="s">
        <v>675</v>
      </c>
      <c r="C27" s="23" t="s">
        <v>203</v>
      </c>
      <c r="D27" s="15">
        <v>1</v>
      </c>
      <c r="E27" s="20" t="s">
        <v>674</v>
      </c>
      <c r="F27" s="21" t="s">
        <v>2050</v>
      </c>
      <c r="G27" s="22" t="s">
        <v>206</v>
      </c>
      <c r="H27" s="15" t="s">
        <v>218</v>
      </c>
      <c r="I27" s="15"/>
      <c r="J27" s="15"/>
      <c r="K27" s="15"/>
      <c r="L27" s="15"/>
      <c r="M27" s="15"/>
      <c r="N27" s="15"/>
    </row>
    <row r="28" spans="1:14" ht="18" customHeight="1" x14ac:dyDescent="0.15">
      <c r="A28" s="18" t="s">
        <v>110</v>
      </c>
      <c r="B28" s="25" t="s">
        <v>319</v>
      </c>
      <c r="C28" s="19" t="s">
        <v>672</v>
      </c>
      <c r="D28" s="15">
        <v>1</v>
      </c>
      <c r="E28" s="20" t="s">
        <v>673</v>
      </c>
      <c r="F28" s="21" t="s">
        <v>2050</v>
      </c>
      <c r="G28" s="22" t="s">
        <v>206</v>
      </c>
      <c r="H28" s="15" t="s">
        <v>192</v>
      </c>
      <c r="I28" s="15"/>
      <c r="J28" s="15">
        <v>0.182</v>
      </c>
      <c r="K28" s="14" t="s">
        <v>2050</v>
      </c>
      <c r="L28" s="15" t="s">
        <v>206</v>
      </c>
      <c r="M28" s="15" t="s">
        <v>190</v>
      </c>
      <c r="N28" s="15"/>
    </row>
    <row r="29" spans="1:14" ht="18" customHeight="1" x14ac:dyDescent="0.15">
      <c r="A29" s="18"/>
      <c r="B29" s="19" t="s">
        <v>672</v>
      </c>
      <c r="C29" s="19" t="s">
        <v>194</v>
      </c>
      <c r="D29" s="15">
        <v>1</v>
      </c>
      <c r="E29" s="20" t="s">
        <v>671</v>
      </c>
      <c r="F29" s="21" t="s">
        <v>2050</v>
      </c>
      <c r="G29" s="22" t="s">
        <v>206</v>
      </c>
      <c r="H29" s="15" t="s">
        <v>235</v>
      </c>
      <c r="I29" s="15"/>
      <c r="J29" s="15">
        <v>1.2E-2</v>
      </c>
      <c r="K29" s="14" t="s">
        <v>2050</v>
      </c>
      <c r="L29" s="15" t="s">
        <v>206</v>
      </c>
      <c r="M29" s="15" t="s">
        <v>234</v>
      </c>
      <c r="N29" s="15"/>
    </row>
    <row r="30" spans="1:14" ht="18" customHeight="1" x14ac:dyDescent="0.15">
      <c r="A30" s="18"/>
      <c r="B30" s="19" t="s">
        <v>209</v>
      </c>
      <c r="C30" s="19" t="s">
        <v>200</v>
      </c>
      <c r="D30" s="15">
        <v>1</v>
      </c>
      <c r="E30" s="20" t="s">
        <v>233</v>
      </c>
      <c r="F30" s="21" t="s">
        <v>2050</v>
      </c>
      <c r="G30" s="22" t="s">
        <v>206</v>
      </c>
      <c r="H30" s="15" t="s">
        <v>231</v>
      </c>
      <c r="I30" s="15"/>
      <c r="J30" s="15">
        <v>1.0999999999999999E-2</v>
      </c>
      <c r="K30" s="14" t="s">
        <v>2050</v>
      </c>
      <c r="L30" s="15" t="s">
        <v>206</v>
      </c>
      <c r="M30" s="15" t="s">
        <v>230</v>
      </c>
      <c r="N30" s="15"/>
    </row>
    <row r="31" spans="1:14" ht="18" customHeight="1" x14ac:dyDescent="0.15">
      <c r="A31" s="18"/>
      <c r="B31" s="19" t="s">
        <v>209</v>
      </c>
      <c r="C31" s="23" t="s">
        <v>216</v>
      </c>
      <c r="D31" s="15">
        <v>1</v>
      </c>
      <c r="E31" s="20" t="s">
        <v>232</v>
      </c>
      <c r="F31" s="21" t="s">
        <v>2050</v>
      </c>
      <c r="G31" s="22" t="s">
        <v>206</v>
      </c>
      <c r="H31" s="15" t="s">
        <v>231</v>
      </c>
      <c r="I31" s="15"/>
      <c r="J31" s="15">
        <v>8.9999999999999993E-3</v>
      </c>
      <c r="K31" s="14" t="s">
        <v>2050</v>
      </c>
      <c r="L31" s="15" t="s">
        <v>206</v>
      </c>
      <c r="M31" s="15" t="s">
        <v>230</v>
      </c>
      <c r="N31" s="15"/>
    </row>
    <row r="32" spans="1:14" ht="18" customHeight="1" x14ac:dyDescent="0.15">
      <c r="A32" s="18"/>
      <c r="B32" s="19" t="s">
        <v>317</v>
      </c>
      <c r="C32" s="19" t="s">
        <v>224</v>
      </c>
      <c r="D32" s="15">
        <v>1</v>
      </c>
      <c r="E32" s="20" t="s">
        <v>229</v>
      </c>
      <c r="F32" s="21" t="s">
        <v>2050</v>
      </c>
      <c r="G32" s="22" t="s">
        <v>206</v>
      </c>
      <c r="H32" s="15" t="s">
        <v>214</v>
      </c>
      <c r="I32" s="15"/>
      <c r="J32" s="24" t="s">
        <v>228</v>
      </c>
      <c r="K32" s="14" t="s">
        <v>2050</v>
      </c>
      <c r="L32" s="15" t="s">
        <v>206</v>
      </c>
      <c r="M32" s="15" t="s">
        <v>190</v>
      </c>
      <c r="N32" s="15"/>
    </row>
    <row r="33" spans="1:14" ht="18" customHeight="1" x14ac:dyDescent="0.15">
      <c r="A33" s="18"/>
      <c r="B33" s="19" t="s">
        <v>317</v>
      </c>
      <c r="C33" s="19" t="s">
        <v>194</v>
      </c>
      <c r="D33" s="15">
        <v>1</v>
      </c>
      <c r="E33" s="20" t="s">
        <v>227</v>
      </c>
      <c r="F33" s="21" t="s">
        <v>2050</v>
      </c>
      <c r="G33" s="22" t="s">
        <v>206</v>
      </c>
      <c r="H33" s="15" t="s">
        <v>222</v>
      </c>
      <c r="I33" s="15"/>
      <c r="J33" s="15">
        <v>0.186</v>
      </c>
      <c r="K33" s="14" t="s">
        <v>2050</v>
      </c>
      <c r="L33" s="15" t="s">
        <v>206</v>
      </c>
      <c r="M33" s="15" t="s">
        <v>90</v>
      </c>
      <c r="N33" s="15"/>
    </row>
    <row r="34" spans="1:14" ht="18" customHeight="1" x14ac:dyDescent="0.15">
      <c r="A34" s="18"/>
      <c r="B34" s="19" t="s">
        <v>317</v>
      </c>
      <c r="C34" s="23" t="s">
        <v>226</v>
      </c>
      <c r="D34" s="15">
        <v>1</v>
      </c>
      <c r="E34" s="20" t="s">
        <v>225</v>
      </c>
      <c r="F34" s="21" t="s">
        <v>2050</v>
      </c>
      <c r="G34" s="22" t="s">
        <v>206</v>
      </c>
      <c r="H34" s="15" t="s">
        <v>214</v>
      </c>
      <c r="I34" s="15"/>
      <c r="J34" s="15">
        <v>7.4999999999999997E-2</v>
      </c>
      <c r="K34" s="14" t="s">
        <v>2050</v>
      </c>
      <c r="L34" s="15" t="s">
        <v>206</v>
      </c>
      <c r="M34" s="15" t="s">
        <v>190</v>
      </c>
      <c r="N34" s="15"/>
    </row>
    <row r="35" spans="1:14" ht="18" customHeight="1" x14ac:dyDescent="0.15">
      <c r="A35" s="18"/>
      <c r="B35" s="19" t="s">
        <v>316</v>
      </c>
      <c r="C35" s="23" t="s">
        <v>216</v>
      </c>
      <c r="D35" s="15">
        <v>1</v>
      </c>
      <c r="E35" s="20" t="s">
        <v>221</v>
      </c>
      <c r="F35" s="21" t="s">
        <v>2050</v>
      </c>
      <c r="G35" s="22" t="s">
        <v>206</v>
      </c>
      <c r="H35" s="15" t="s">
        <v>222</v>
      </c>
      <c r="I35" s="15"/>
      <c r="J35" s="15">
        <v>3.2000000000000001E-2</v>
      </c>
      <c r="K35" s="14" t="s">
        <v>2050</v>
      </c>
      <c r="L35" s="15" t="s">
        <v>206</v>
      </c>
      <c r="M35" s="15" t="s">
        <v>90</v>
      </c>
      <c r="N35" s="15"/>
    </row>
    <row r="36" spans="1:14" ht="18" customHeight="1" x14ac:dyDescent="0.15">
      <c r="A36" s="18"/>
      <c r="B36" s="19" t="s">
        <v>315</v>
      </c>
      <c r="C36" s="19" t="s">
        <v>224</v>
      </c>
      <c r="D36" s="15">
        <v>1</v>
      </c>
      <c r="E36" s="20" t="s">
        <v>223</v>
      </c>
      <c r="F36" s="21" t="s">
        <v>2050</v>
      </c>
      <c r="G36" s="22" t="s">
        <v>206</v>
      </c>
      <c r="H36" s="15" t="s">
        <v>222</v>
      </c>
      <c r="I36" s="15"/>
      <c r="J36" s="15">
        <v>3.1E-2</v>
      </c>
      <c r="K36" s="14" t="s">
        <v>2050</v>
      </c>
      <c r="L36" s="15" t="s">
        <v>206</v>
      </c>
      <c r="M36" s="15" t="s">
        <v>190</v>
      </c>
      <c r="N36" s="15"/>
    </row>
    <row r="37" spans="1:14" ht="18" customHeight="1" x14ac:dyDescent="0.15">
      <c r="A37" s="18"/>
      <c r="B37" s="19" t="s">
        <v>315</v>
      </c>
      <c r="C37" s="23" t="s">
        <v>203</v>
      </c>
      <c r="D37" s="15">
        <v>1</v>
      </c>
      <c r="E37" s="20" t="s">
        <v>221</v>
      </c>
      <c r="F37" s="21" t="s">
        <v>2050</v>
      </c>
      <c r="G37" s="22" t="s">
        <v>206</v>
      </c>
      <c r="H37" s="15" t="s">
        <v>218</v>
      </c>
      <c r="I37" s="15"/>
      <c r="J37" s="15"/>
      <c r="K37" s="15"/>
      <c r="L37" s="15"/>
      <c r="M37" s="15"/>
      <c r="N37" s="15"/>
    </row>
    <row r="38" spans="1:14" ht="18" customHeight="1" x14ac:dyDescent="0.15">
      <c r="A38" s="18"/>
      <c r="B38" s="23" t="s">
        <v>217</v>
      </c>
      <c r="C38" s="19" t="s">
        <v>220</v>
      </c>
      <c r="D38" s="15">
        <v>1</v>
      </c>
      <c r="E38" s="20" t="s">
        <v>215</v>
      </c>
      <c r="F38" s="21" t="s">
        <v>2050</v>
      </c>
      <c r="G38" s="22" t="s">
        <v>206</v>
      </c>
      <c r="H38" s="15" t="s">
        <v>214</v>
      </c>
      <c r="I38" s="15"/>
      <c r="J38" s="15">
        <v>1.4999999999999999E-2</v>
      </c>
      <c r="K38" s="14" t="s">
        <v>2050</v>
      </c>
      <c r="L38" s="15" t="s">
        <v>206</v>
      </c>
      <c r="M38" s="15" t="s">
        <v>190</v>
      </c>
      <c r="N38" s="15"/>
    </row>
    <row r="39" spans="1:14" ht="18" customHeight="1" x14ac:dyDescent="0.15">
      <c r="A39" s="18"/>
      <c r="B39" s="23" t="s">
        <v>217</v>
      </c>
      <c r="C39" s="23" t="s">
        <v>203</v>
      </c>
      <c r="D39" s="15">
        <v>1</v>
      </c>
      <c r="E39" s="20" t="s">
        <v>219</v>
      </c>
      <c r="F39" s="21" t="s">
        <v>2050</v>
      </c>
      <c r="G39" s="22" t="s">
        <v>206</v>
      </c>
      <c r="H39" s="15" t="s">
        <v>218</v>
      </c>
      <c r="I39" s="15"/>
      <c r="J39" s="15"/>
      <c r="K39" s="14"/>
      <c r="L39" s="15"/>
      <c r="M39" s="15"/>
      <c r="N39" s="15"/>
    </row>
    <row r="40" spans="1:14" ht="18" customHeight="1" x14ac:dyDescent="0.15">
      <c r="A40" s="26"/>
      <c r="B40" s="27" t="s">
        <v>217</v>
      </c>
      <c r="C40" s="27" t="s">
        <v>216</v>
      </c>
      <c r="D40" s="28">
        <v>1</v>
      </c>
      <c r="E40" s="20" t="s">
        <v>215</v>
      </c>
      <c r="F40" s="21" t="s">
        <v>2050</v>
      </c>
      <c r="G40" s="22" t="s">
        <v>206</v>
      </c>
      <c r="H40" s="28" t="s">
        <v>214</v>
      </c>
      <c r="I40" s="28"/>
      <c r="J40" s="28">
        <v>2E-3</v>
      </c>
      <c r="K40" s="21" t="s">
        <v>2050</v>
      </c>
      <c r="L40" s="28" t="s">
        <v>206</v>
      </c>
      <c r="M40" s="28" t="s">
        <v>190</v>
      </c>
      <c r="N40" s="28"/>
    </row>
    <row r="41" spans="1:14" ht="18" customHeight="1" x14ac:dyDescent="0.15">
      <c r="A41" s="26"/>
      <c r="B41" s="27" t="s">
        <v>213</v>
      </c>
      <c r="C41" s="29" t="s">
        <v>212</v>
      </c>
      <c r="D41" s="22">
        <v>15</v>
      </c>
      <c r="E41" s="30" t="s">
        <v>211</v>
      </c>
      <c r="F41" s="21" t="s">
        <v>2050</v>
      </c>
      <c r="G41" s="22" t="s">
        <v>206</v>
      </c>
      <c r="H41" s="28" t="s">
        <v>207</v>
      </c>
      <c r="I41" s="28"/>
      <c r="J41" s="28">
        <v>0.21099999999999999</v>
      </c>
      <c r="K41" s="21" t="s">
        <v>2050</v>
      </c>
      <c r="L41" s="28" t="s">
        <v>206</v>
      </c>
      <c r="M41" s="28" t="s">
        <v>195</v>
      </c>
      <c r="N41" s="28"/>
    </row>
    <row r="42" spans="1:14" ht="18" customHeight="1" x14ac:dyDescent="0.15">
      <c r="A42" s="26"/>
      <c r="B42" s="27" t="s">
        <v>210</v>
      </c>
      <c r="C42" s="29" t="s">
        <v>209</v>
      </c>
      <c r="D42" s="22">
        <v>24</v>
      </c>
      <c r="E42" s="30" t="s">
        <v>208</v>
      </c>
      <c r="F42" s="21" t="s">
        <v>2050</v>
      </c>
      <c r="G42" s="22" t="s">
        <v>206</v>
      </c>
      <c r="H42" s="28" t="s">
        <v>207</v>
      </c>
      <c r="I42" s="28"/>
      <c r="J42" s="28">
        <v>9.7000000000000003E-2</v>
      </c>
      <c r="K42" s="21" t="s">
        <v>2050</v>
      </c>
      <c r="L42" s="28" t="s">
        <v>206</v>
      </c>
      <c r="M42" s="28" t="s">
        <v>195</v>
      </c>
      <c r="N42" s="28"/>
    </row>
    <row r="43" spans="1:14" ht="18" customHeight="1" x14ac:dyDescent="0.15">
      <c r="A43" s="26"/>
      <c r="B43" s="27" t="s">
        <v>298</v>
      </c>
      <c r="C43" s="29" t="s">
        <v>299</v>
      </c>
      <c r="D43" s="22">
        <v>20</v>
      </c>
      <c r="E43" s="30" t="s">
        <v>205</v>
      </c>
      <c r="F43" s="21" t="s">
        <v>2050</v>
      </c>
      <c r="G43" s="22" t="s">
        <v>191</v>
      </c>
      <c r="H43" s="28" t="s">
        <v>196</v>
      </c>
      <c r="I43" s="28"/>
      <c r="J43" s="28">
        <v>0.106</v>
      </c>
      <c r="K43" s="21" t="s">
        <v>2050</v>
      </c>
      <c r="L43" s="28" t="s">
        <v>191</v>
      </c>
      <c r="M43" s="28" t="s">
        <v>195</v>
      </c>
      <c r="N43" s="28"/>
    </row>
    <row r="44" spans="1:14" ht="18" customHeight="1" x14ac:dyDescent="0.15">
      <c r="A44" s="26"/>
      <c r="B44" s="27" t="s">
        <v>204</v>
      </c>
      <c r="C44" s="29" t="s">
        <v>203</v>
      </c>
      <c r="D44" s="22">
        <v>5</v>
      </c>
      <c r="E44" s="30" t="s">
        <v>202</v>
      </c>
      <c r="F44" s="21" t="s">
        <v>2050</v>
      </c>
      <c r="G44" s="22" t="s">
        <v>191</v>
      </c>
      <c r="H44" s="28" t="s">
        <v>196</v>
      </c>
      <c r="I44" s="28"/>
      <c r="J44" s="28">
        <v>0.10100000000000001</v>
      </c>
      <c r="K44" s="21" t="s">
        <v>2050</v>
      </c>
      <c r="L44" s="28" t="s">
        <v>191</v>
      </c>
      <c r="M44" s="28" t="s">
        <v>195</v>
      </c>
      <c r="N44" s="28"/>
    </row>
    <row r="45" spans="1:14" ht="18" customHeight="1" x14ac:dyDescent="0.15">
      <c r="A45" s="26"/>
      <c r="B45" s="27" t="s">
        <v>201</v>
      </c>
      <c r="C45" s="29" t="s">
        <v>200</v>
      </c>
      <c r="D45" s="22">
        <v>15</v>
      </c>
      <c r="E45" s="30" t="s">
        <v>199</v>
      </c>
      <c r="F45" s="21" t="s">
        <v>2050</v>
      </c>
      <c r="G45" s="22" t="s">
        <v>191</v>
      </c>
      <c r="H45" s="28" t="s">
        <v>196</v>
      </c>
      <c r="I45" s="28"/>
      <c r="J45" s="28">
        <v>3.0000000000000001E-3</v>
      </c>
      <c r="K45" s="21" t="s">
        <v>2050</v>
      </c>
      <c r="L45" s="28" t="s">
        <v>191</v>
      </c>
      <c r="M45" s="28" t="s">
        <v>195</v>
      </c>
      <c r="N45" s="28"/>
    </row>
    <row r="46" spans="1:14" ht="18" customHeight="1" x14ac:dyDescent="0.15">
      <c r="A46" s="26"/>
      <c r="B46" s="27" t="s">
        <v>198</v>
      </c>
      <c r="C46" s="29" t="s">
        <v>313</v>
      </c>
      <c r="D46" s="22">
        <v>7</v>
      </c>
      <c r="E46" s="30" t="s">
        <v>197</v>
      </c>
      <c r="F46" s="21" t="s">
        <v>2050</v>
      </c>
      <c r="G46" s="22" t="s">
        <v>191</v>
      </c>
      <c r="H46" s="28" t="s">
        <v>196</v>
      </c>
      <c r="I46" s="28"/>
      <c r="J46" s="28">
        <v>0.108</v>
      </c>
      <c r="K46" s="21" t="s">
        <v>2050</v>
      </c>
      <c r="L46" s="28" t="s">
        <v>191</v>
      </c>
      <c r="M46" s="28" t="s">
        <v>195</v>
      </c>
      <c r="N46" s="28"/>
    </row>
    <row r="47" spans="1:14" ht="18" customHeight="1" x14ac:dyDescent="0.15">
      <c r="A47" s="26"/>
      <c r="B47" s="27" t="s">
        <v>296</v>
      </c>
      <c r="C47" s="29" t="s">
        <v>30</v>
      </c>
      <c r="D47" s="22">
        <v>9</v>
      </c>
      <c r="E47" s="30" t="s">
        <v>193</v>
      </c>
      <c r="F47" s="21" t="s">
        <v>2050</v>
      </c>
      <c r="G47" s="22" t="s">
        <v>191</v>
      </c>
      <c r="H47" s="28" t="s">
        <v>192</v>
      </c>
      <c r="I47" s="28"/>
      <c r="J47" s="28">
        <v>3.0000000000000001E-3</v>
      </c>
      <c r="K47" s="21" t="s">
        <v>2050</v>
      </c>
      <c r="L47" s="28" t="s">
        <v>191</v>
      </c>
      <c r="M47" s="28" t="s">
        <v>190</v>
      </c>
      <c r="N47" s="28"/>
    </row>
    <row r="48" spans="1:14" ht="18" customHeight="1" x14ac:dyDescent="0.15">
      <c r="A48" s="26"/>
      <c r="B48" s="27" t="s">
        <v>726</v>
      </c>
      <c r="C48" s="29" t="s">
        <v>30</v>
      </c>
      <c r="D48" s="22">
        <v>14</v>
      </c>
      <c r="E48" s="30" t="s">
        <v>725</v>
      </c>
      <c r="F48" s="21" t="s">
        <v>2050</v>
      </c>
      <c r="G48" s="22" t="s">
        <v>191</v>
      </c>
      <c r="H48" s="28" t="s">
        <v>727</v>
      </c>
      <c r="I48" s="28"/>
      <c r="J48" s="28">
        <v>1E-3</v>
      </c>
      <c r="K48" s="21" t="s">
        <v>2050</v>
      </c>
      <c r="L48" s="28" t="s">
        <v>191</v>
      </c>
      <c r="M48" s="28" t="s">
        <v>190</v>
      </c>
      <c r="N48" s="28"/>
    </row>
    <row r="49" spans="1:14" ht="18" customHeight="1" x14ac:dyDescent="0.15">
      <c r="A49" s="26"/>
      <c r="B49" s="27" t="s">
        <v>726</v>
      </c>
      <c r="C49" s="29" t="s">
        <v>30</v>
      </c>
      <c r="D49" s="22">
        <v>14</v>
      </c>
      <c r="E49" s="30" t="s">
        <v>652</v>
      </c>
      <c r="F49" s="21" t="s">
        <v>2050</v>
      </c>
      <c r="G49" s="22" t="s">
        <v>191</v>
      </c>
      <c r="H49" s="28" t="s">
        <v>728</v>
      </c>
      <c r="I49" s="28"/>
      <c r="J49" s="28">
        <v>0.33900000000000002</v>
      </c>
      <c r="K49" s="21" t="s">
        <v>2050</v>
      </c>
      <c r="L49" s="28" t="s">
        <v>191</v>
      </c>
      <c r="M49" s="28" t="s">
        <v>195</v>
      </c>
      <c r="N49" s="28"/>
    </row>
    <row r="50" spans="1:14" ht="18" customHeight="1" x14ac:dyDescent="0.15">
      <c r="A50" s="26"/>
      <c r="B50" s="27" t="s">
        <v>293</v>
      </c>
      <c r="C50" s="29" t="s">
        <v>295</v>
      </c>
      <c r="D50" s="22">
        <v>1</v>
      </c>
      <c r="E50" s="30" t="s">
        <v>348</v>
      </c>
      <c r="F50" s="21" t="s">
        <v>2050</v>
      </c>
      <c r="G50" s="22" t="s">
        <v>191</v>
      </c>
      <c r="H50" s="28" t="s">
        <v>218</v>
      </c>
      <c r="I50" s="28"/>
      <c r="J50" s="28"/>
      <c r="K50" s="21"/>
      <c r="L50" s="28"/>
      <c r="M50" s="28"/>
      <c r="N50" s="28"/>
    </row>
    <row r="51" spans="1:14" ht="18" customHeight="1" x14ac:dyDescent="0.15">
      <c r="A51" s="26"/>
      <c r="B51" s="27" t="s">
        <v>854</v>
      </c>
      <c r="C51" s="29" t="s">
        <v>788</v>
      </c>
      <c r="D51" s="22">
        <v>28</v>
      </c>
      <c r="E51" s="30" t="s">
        <v>856</v>
      </c>
      <c r="F51" s="21" t="s">
        <v>2050</v>
      </c>
      <c r="G51" s="22" t="s">
        <v>191</v>
      </c>
      <c r="H51" s="28" t="s">
        <v>196</v>
      </c>
      <c r="I51" s="28"/>
      <c r="J51" s="28">
        <v>1.0999999999999999E-2</v>
      </c>
      <c r="K51" s="21" t="s">
        <v>2050</v>
      </c>
      <c r="L51" s="28" t="s">
        <v>191</v>
      </c>
      <c r="M51" s="28" t="s">
        <v>195</v>
      </c>
      <c r="N51" s="28"/>
    </row>
    <row r="52" spans="1:14" ht="18" customHeight="1" x14ac:dyDescent="0.15">
      <c r="A52" s="26"/>
      <c r="B52" s="27" t="s">
        <v>135</v>
      </c>
      <c r="C52" s="29" t="s">
        <v>857</v>
      </c>
      <c r="D52" s="22">
        <v>26</v>
      </c>
      <c r="E52" s="30" t="s">
        <v>858</v>
      </c>
      <c r="F52" s="21" t="s">
        <v>2050</v>
      </c>
      <c r="G52" s="22" t="s">
        <v>191</v>
      </c>
      <c r="H52" s="31" t="s">
        <v>728</v>
      </c>
      <c r="I52" s="28"/>
      <c r="J52" s="28">
        <v>8.8999999999999996E-2</v>
      </c>
      <c r="K52" s="21" t="s">
        <v>2050</v>
      </c>
      <c r="L52" s="28" t="s">
        <v>191</v>
      </c>
      <c r="M52" s="28" t="s">
        <v>195</v>
      </c>
      <c r="N52" s="28"/>
    </row>
    <row r="53" spans="1:14" ht="18" customHeight="1" x14ac:dyDescent="0.15">
      <c r="A53" s="26"/>
      <c r="B53" s="27" t="s">
        <v>1917</v>
      </c>
      <c r="C53" s="29" t="s">
        <v>1918</v>
      </c>
      <c r="D53" s="22">
        <v>1</v>
      </c>
      <c r="E53" s="30" t="s">
        <v>1919</v>
      </c>
      <c r="F53" s="21" t="s">
        <v>2050</v>
      </c>
      <c r="G53" s="22" t="s">
        <v>191</v>
      </c>
      <c r="H53" s="31" t="s">
        <v>196</v>
      </c>
      <c r="I53" s="28"/>
      <c r="J53" s="28">
        <v>5.3999999999999999E-2</v>
      </c>
      <c r="K53" s="21" t="s">
        <v>2050</v>
      </c>
      <c r="L53" s="28" t="s">
        <v>191</v>
      </c>
      <c r="M53" s="28" t="s">
        <v>195</v>
      </c>
      <c r="N53" s="28"/>
    </row>
    <row r="54" spans="1:14" ht="18" customHeight="1" x14ac:dyDescent="0.15">
      <c r="A54" s="26"/>
      <c r="B54" s="27" t="s">
        <v>1974</v>
      </c>
      <c r="C54" s="29" t="s">
        <v>1975</v>
      </c>
      <c r="D54" s="22">
        <v>29</v>
      </c>
      <c r="E54" s="30" t="s">
        <v>1976</v>
      </c>
      <c r="F54" s="21" t="s">
        <v>2050</v>
      </c>
      <c r="G54" s="22" t="s">
        <v>191</v>
      </c>
      <c r="H54" s="31" t="s">
        <v>196</v>
      </c>
      <c r="I54" s="28"/>
      <c r="J54" s="28">
        <v>2.1999999999999999E-2</v>
      </c>
      <c r="K54" s="21" t="s">
        <v>2050</v>
      </c>
      <c r="L54" s="28" t="s">
        <v>191</v>
      </c>
      <c r="M54" s="28" t="s">
        <v>195</v>
      </c>
      <c r="N54" s="28"/>
    </row>
    <row r="55" spans="1:14" ht="18" customHeight="1" x14ac:dyDescent="0.15">
      <c r="A55" s="26"/>
      <c r="B55" s="27" t="s">
        <v>2026</v>
      </c>
      <c r="C55" s="29" t="s">
        <v>2027</v>
      </c>
      <c r="D55" s="22">
        <v>14</v>
      </c>
      <c r="E55" s="30" t="s">
        <v>2028</v>
      </c>
      <c r="F55" s="21" t="s">
        <v>2050</v>
      </c>
      <c r="G55" s="22" t="s">
        <v>191</v>
      </c>
      <c r="H55" s="31" t="s">
        <v>196</v>
      </c>
      <c r="I55" s="28"/>
      <c r="J55" s="28">
        <v>5.8000000000000003E-2</v>
      </c>
      <c r="K55" s="21" t="s">
        <v>2050</v>
      </c>
      <c r="L55" s="28" t="s">
        <v>191</v>
      </c>
      <c r="M55" s="28" t="s">
        <v>195</v>
      </c>
      <c r="N55" s="28"/>
    </row>
    <row r="56" spans="1:14" ht="18" customHeight="1" thickBot="1" x14ac:dyDescent="0.2">
      <c r="A56" s="32"/>
      <c r="B56" s="33" t="s">
        <v>2029</v>
      </c>
      <c r="C56" s="34" t="s">
        <v>1977</v>
      </c>
      <c r="D56" s="35">
        <v>12</v>
      </c>
      <c r="E56" s="36" t="s">
        <v>2030</v>
      </c>
      <c r="F56" s="37" t="s">
        <v>2050</v>
      </c>
      <c r="G56" s="35" t="s">
        <v>191</v>
      </c>
      <c r="H56" s="38" t="s">
        <v>207</v>
      </c>
      <c r="I56" s="39"/>
      <c r="J56" s="39">
        <v>6.5000000000000002E-2</v>
      </c>
      <c r="K56" s="37" t="s">
        <v>2050</v>
      </c>
      <c r="L56" s="39" t="s">
        <v>191</v>
      </c>
      <c r="M56" s="39" t="s">
        <v>195</v>
      </c>
      <c r="N56" s="39"/>
    </row>
    <row r="57" spans="1:14" ht="19.5" customHeight="1" x14ac:dyDescent="0.15">
      <c r="A57" s="18"/>
      <c r="B57" s="23"/>
      <c r="C57" s="23"/>
      <c r="D57" s="15"/>
      <c r="E57" s="24"/>
      <c r="F57" s="14"/>
      <c r="G57" s="15"/>
      <c r="H57" s="15"/>
      <c r="I57" s="15"/>
      <c r="J57" s="15"/>
      <c r="K57" s="15"/>
      <c r="L57" s="15"/>
      <c r="M57" s="663" t="s">
        <v>1978</v>
      </c>
      <c r="N57" s="663"/>
    </row>
    <row r="58" spans="1:14" ht="18" customHeight="1" x14ac:dyDescent="0.15">
      <c r="A58" s="40" t="s">
        <v>181</v>
      </c>
      <c r="B58" s="23"/>
      <c r="C58" s="23"/>
      <c r="D58" s="15"/>
      <c r="E58" s="24"/>
      <c r="F58" s="14"/>
      <c r="G58" s="15"/>
      <c r="H58" s="15"/>
      <c r="I58" s="15"/>
      <c r="J58" s="15"/>
      <c r="K58" s="15"/>
      <c r="L58" s="15"/>
      <c r="M58" s="15"/>
      <c r="N58" s="15"/>
    </row>
    <row r="59" spans="1:14" x14ac:dyDescent="0.15">
      <c r="A59" s="18"/>
      <c r="B59" s="25" t="s">
        <v>180</v>
      </c>
      <c r="C59" s="23"/>
      <c r="D59" s="15"/>
      <c r="E59" s="24"/>
      <c r="F59" s="14"/>
      <c r="G59" s="15"/>
      <c r="H59" s="15"/>
      <c r="I59" s="15"/>
      <c r="J59" s="15"/>
      <c r="K59" s="15"/>
      <c r="L59" s="15"/>
      <c r="M59" s="15"/>
      <c r="N59" s="15"/>
    </row>
    <row r="60" spans="1:14" x14ac:dyDescent="0.15">
      <c r="A60" s="23" t="s">
        <v>179</v>
      </c>
      <c r="B60" s="23"/>
      <c r="C60" s="23"/>
      <c r="D60" s="15"/>
      <c r="E60" s="24"/>
      <c r="F60" s="14"/>
      <c r="G60" s="15"/>
      <c r="H60" s="15"/>
      <c r="I60" s="15"/>
      <c r="J60" s="15"/>
      <c r="K60" s="15"/>
      <c r="L60" s="15"/>
      <c r="M60" s="15"/>
      <c r="N60" s="15"/>
    </row>
    <row r="62" spans="1:14" ht="18" customHeight="1" x14ac:dyDescent="0.15">
      <c r="A62" s="1" t="s">
        <v>178</v>
      </c>
    </row>
    <row r="63" spans="1:14" x14ac:dyDescent="0.15">
      <c r="B63" s="10" t="s">
        <v>2051</v>
      </c>
    </row>
    <row r="64" spans="1:14" x14ac:dyDescent="0.15">
      <c r="A64" s="1" t="s">
        <v>2052</v>
      </c>
    </row>
    <row r="65" spans="1:10" ht="13.5" customHeight="1" thickBot="1" x14ac:dyDescent="0.2">
      <c r="A65" s="7"/>
      <c r="B65" s="8"/>
      <c r="C65" s="8"/>
      <c r="D65" s="5"/>
      <c r="E65" s="11"/>
      <c r="F65" s="6"/>
      <c r="G65" s="5"/>
      <c r="H65" s="5"/>
      <c r="I65" s="5"/>
      <c r="J65" s="5"/>
    </row>
    <row r="66" spans="1:10" ht="15.75" customHeight="1" x14ac:dyDescent="0.15">
      <c r="A66" s="650" t="s">
        <v>112</v>
      </c>
      <c r="B66" s="650"/>
      <c r="C66" s="651"/>
      <c r="D66" s="665" t="s">
        <v>177</v>
      </c>
      <c r="E66" s="666"/>
      <c r="F66" s="666"/>
      <c r="G66" s="666"/>
      <c r="H66" s="666"/>
      <c r="I66" s="658" t="s">
        <v>176</v>
      </c>
      <c r="J66" s="659"/>
    </row>
    <row r="67" spans="1:10" x14ac:dyDescent="0.15">
      <c r="A67" s="652"/>
      <c r="B67" s="652"/>
      <c r="C67" s="653"/>
      <c r="D67" s="655" t="s">
        <v>175</v>
      </c>
      <c r="E67" s="656"/>
      <c r="F67" s="656"/>
      <c r="G67" s="656" t="s">
        <v>174</v>
      </c>
      <c r="H67" s="656"/>
      <c r="I67" s="73" t="s">
        <v>173</v>
      </c>
      <c r="J67" s="74" t="s">
        <v>172</v>
      </c>
    </row>
    <row r="68" spans="1:10" ht="24.75" customHeight="1" thickBot="1" x14ac:dyDescent="0.2">
      <c r="A68" s="654" t="s">
        <v>2053</v>
      </c>
      <c r="B68" s="654"/>
      <c r="C68" s="654"/>
      <c r="D68" s="664" t="s">
        <v>2054</v>
      </c>
      <c r="E68" s="664"/>
      <c r="F68" s="664"/>
      <c r="G68" s="664" t="s">
        <v>2055</v>
      </c>
      <c r="H68" s="664"/>
      <c r="I68" s="75" t="s">
        <v>171</v>
      </c>
      <c r="J68" s="75" t="s">
        <v>170</v>
      </c>
    </row>
    <row r="69" spans="1:10" x14ac:dyDescent="0.15">
      <c r="A69" s="18"/>
      <c r="B69" s="23"/>
      <c r="C69" s="23"/>
      <c r="D69" s="15"/>
      <c r="E69" s="24"/>
      <c r="F69" s="14"/>
      <c r="G69" s="15"/>
      <c r="H69" s="15"/>
      <c r="I69" s="663" t="s">
        <v>1979</v>
      </c>
      <c r="J69" s="663"/>
    </row>
    <row r="70" spans="1:10" x14ac:dyDescent="0.15">
      <c r="E70" s="13"/>
    </row>
    <row r="71" spans="1:10" x14ac:dyDescent="0.15">
      <c r="H71" s="12"/>
    </row>
  </sheetData>
  <mergeCells count="14">
    <mergeCell ref="I66:J66"/>
    <mergeCell ref="A2:D2"/>
    <mergeCell ref="E2:G2"/>
    <mergeCell ref="H2:N2"/>
    <mergeCell ref="I69:J69"/>
    <mergeCell ref="M57:N57"/>
    <mergeCell ref="D68:F68"/>
    <mergeCell ref="G68:H68"/>
    <mergeCell ref="D66:H66"/>
    <mergeCell ref="A66:C67"/>
    <mergeCell ref="A68:C68"/>
    <mergeCell ref="D67:F67"/>
    <mergeCell ref="G67:H67"/>
    <mergeCell ref="A1:E1"/>
  </mergeCells>
  <phoneticPr fontId="2"/>
  <printOptions horizontalCentered="1"/>
  <pageMargins left="0.78740157480314965" right="0.78740157480314965" top="0.59055118110236227" bottom="0.59055118110236227" header="0.39370078740157483" footer="0.39370078740157483"/>
  <pageSetup paperSize="9" scale="68" orientation="portrait" useFirstPageNumber="1" r:id="rId1"/>
  <headerFooter alignWithMargins="0">
    <oddHeader>&amp;C&amp;"ＭＳ 明朝,標準"&amp;16(1)土　　　　地</oddHead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24"/>
  <sheetViews>
    <sheetView zoomScaleNormal="100" workbookViewId="0">
      <selection activeCell="P11" sqref="P11"/>
    </sheetView>
  </sheetViews>
  <sheetFormatPr defaultRowHeight="15.95" customHeight="1" x14ac:dyDescent="0.15"/>
  <cols>
    <col min="1" max="1" width="2.125" style="83" customWidth="1"/>
    <col min="2" max="2" width="14.625" style="83" customWidth="1"/>
    <col min="3" max="3" width="14.125" style="83" bestFit="1" customWidth="1"/>
    <col min="4" max="4" width="8.125" style="83" bestFit="1" customWidth="1"/>
    <col min="5" max="5" width="8.625" style="83" bestFit="1" customWidth="1"/>
    <col min="6" max="6" width="8.125" style="83" bestFit="1" customWidth="1"/>
    <col min="7" max="7" width="8.625" style="83" bestFit="1" customWidth="1"/>
    <col min="8" max="8" width="19.5" style="83" customWidth="1"/>
    <col min="9" max="18" width="8.125" style="83" customWidth="1"/>
    <col min="19" max="16384" width="9" style="83"/>
  </cols>
  <sheetData>
    <row r="1" spans="1:18" ht="18" customHeight="1" thickBot="1" x14ac:dyDescent="0.2">
      <c r="A1" s="762"/>
      <c r="B1" s="762">
        <v>19</v>
      </c>
      <c r="C1" s="95" t="s">
        <v>643</v>
      </c>
      <c r="D1" s="95"/>
      <c r="E1" s="95"/>
      <c r="F1" s="95"/>
      <c r="G1" s="95"/>
      <c r="H1" s="95"/>
      <c r="I1" s="95"/>
      <c r="J1" s="95"/>
      <c r="K1" s="95"/>
      <c r="L1" s="95"/>
    </row>
    <row r="2" spans="1:18" ht="18" customHeight="1" x14ac:dyDescent="0.15">
      <c r="A2" s="763"/>
      <c r="B2" s="763"/>
      <c r="C2" s="722" t="s">
        <v>92</v>
      </c>
      <c r="D2" s="727" t="s">
        <v>806</v>
      </c>
      <c r="E2" s="761"/>
      <c r="F2" s="727" t="s">
        <v>807</v>
      </c>
      <c r="G2" s="730"/>
      <c r="H2" s="764" t="s">
        <v>92</v>
      </c>
      <c r="I2" s="758" t="s">
        <v>425</v>
      </c>
      <c r="J2" s="727"/>
      <c r="K2" s="758" t="s">
        <v>852</v>
      </c>
      <c r="L2" s="727"/>
      <c r="M2" s="758" t="s">
        <v>1567</v>
      </c>
      <c r="N2" s="727"/>
      <c r="O2" s="758" t="s">
        <v>1765</v>
      </c>
      <c r="P2" s="727"/>
      <c r="Q2" s="758" t="s">
        <v>1950</v>
      </c>
      <c r="R2" s="727"/>
    </row>
    <row r="3" spans="1:18" s="109" customFormat="1" ht="18" customHeight="1" x14ac:dyDescent="0.15">
      <c r="A3" s="763"/>
      <c r="B3" s="763"/>
      <c r="C3" s="653"/>
      <c r="D3" s="203" t="s">
        <v>640</v>
      </c>
      <c r="E3" s="203" t="s">
        <v>95</v>
      </c>
      <c r="F3" s="203" t="s">
        <v>640</v>
      </c>
      <c r="G3" s="204" t="s">
        <v>95</v>
      </c>
      <c r="H3" s="711"/>
      <c r="I3" s="203" t="s">
        <v>640</v>
      </c>
      <c r="J3" s="204" t="s">
        <v>95</v>
      </c>
      <c r="K3" s="203" t="s">
        <v>640</v>
      </c>
      <c r="L3" s="204" t="s">
        <v>95</v>
      </c>
      <c r="M3" s="203" t="s">
        <v>640</v>
      </c>
      <c r="N3" s="204" t="s">
        <v>95</v>
      </c>
      <c r="O3" s="203" t="s">
        <v>640</v>
      </c>
      <c r="P3" s="204" t="s">
        <v>95</v>
      </c>
      <c r="Q3" s="203" t="s">
        <v>640</v>
      </c>
      <c r="R3" s="204" t="s">
        <v>95</v>
      </c>
    </row>
    <row r="4" spans="1:18" ht="27" customHeight="1" x14ac:dyDescent="0.15">
      <c r="A4" s="763"/>
      <c r="B4" s="763"/>
      <c r="C4" s="96" t="s">
        <v>795</v>
      </c>
      <c r="D4" s="131">
        <f>SUM(D5:D22)</f>
        <v>4505</v>
      </c>
      <c r="E4" s="131">
        <f>SUM(E5:E22)</f>
        <v>35508</v>
      </c>
      <c r="F4" s="131">
        <f>SUM(F5:F22)</f>
        <v>4072</v>
      </c>
      <c r="G4" s="131">
        <f>SUM(G5:G22)</f>
        <v>33178</v>
      </c>
      <c r="H4" s="205" t="s">
        <v>331</v>
      </c>
      <c r="I4" s="131">
        <f>SUM(I5:I22)</f>
        <v>3732</v>
      </c>
      <c r="J4" s="131">
        <f>SUM(J5:J22)</f>
        <v>32493</v>
      </c>
      <c r="K4" s="131">
        <f>SUM(K5:K22)</f>
        <v>3682</v>
      </c>
      <c r="L4" s="131">
        <f>SUM(L5:L22)</f>
        <v>32547</v>
      </c>
      <c r="M4" s="131">
        <v>3486</v>
      </c>
      <c r="N4" s="131">
        <v>27910</v>
      </c>
      <c r="O4" s="131">
        <f>SUM(O5:O22)</f>
        <v>3522</v>
      </c>
      <c r="P4" s="131">
        <f>SUM(P5:P22)</f>
        <v>31390</v>
      </c>
      <c r="Q4" s="131">
        <f>SUM(Q5:Q22)</f>
        <v>3269</v>
      </c>
      <c r="R4" s="131">
        <f>SUM(R5:R22)</f>
        <v>29108</v>
      </c>
    </row>
    <row r="5" spans="1:18" ht="27" customHeight="1" x14ac:dyDescent="0.15">
      <c r="A5" s="763"/>
      <c r="B5" s="763"/>
      <c r="C5" s="96" t="s">
        <v>96</v>
      </c>
      <c r="D5" s="83">
        <v>2</v>
      </c>
      <c r="E5" s="83">
        <v>13</v>
      </c>
      <c r="F5" s="83">
        <v>1</v>
      </c>
      <c r="G5" s="83">
        <v>5</v>
      </c>
      <c r="H5" s="205" t="s">
        <v>332</v>
      </c>
      <c r="I5" s="90" t="s">
        <v>66</v>
      </c>
      <c r="J5" s="90" t="s">
        <v>66</v>
      </c>
      <c r="K5" s="90">
        <v>1</v>
      </c>
      <c r="L5" s="90">
        <v>7</v>
      </c>
      <c r="M5" s="90">
        <v>1</v>
      </c>
      <c r="N5" s="90">
        <v>7</v>
      </c>
      <c r="O5" s="90">
        <v>2</v>
      </c>
      <c r="P5" s="90">
        <v>11</v>
      </c>
      <c r="Q5" s="90">
        <v>1</v>
      </c>
      <c r="R5" s="90">
        <v>7</v>
      </c>
    </row>
    <row r="6" spans="1:18" ht="27" customHeight="1" x14ac:dyDescent="0.15">
      <c r="A6" s="763"/>
      <c r="B6" s="763"/>
      <c r="C6" s="96"/>
      <c r="H6" s="206" t="s">
        <v>1951</v>
      </c>
      <c r="I6" s="90" t="s">
        <v>66</v>
      </c>
      <c r="J6" s="90" t="s">
        <v>66</v>
      </c>
      <c r="K6" s="90" t="s">
        <v>454</v>
      </c>
      <c r="L6" s="90" t="s">
        <v>454</v>
      </c>
      <c r="M6" s="90" t="s">
        <v>454</v>
      </c>
      <c r="N6" s="90" t="s">
        <v>454</v>
      </c>
      <c r="O6" s="90" t="s">
        <v>454</v>
      </c>
      <c r="P6" s="90" t="s">
        <v>454</v>
      </c>
      <c r="Q6" s="90" t="s">
        <v>369</v>
      </c>
      <c r="R6" s="90" t="s">
        <v>369</v>
      </c>
    </row>
    <row r="7" spans="1:18" ht="27" customHeight="1" x14ac:dyDescent="0.15">
      <c r="A7" s="763"/>
      <c r="B7" s="763"/>
      <c r="C7" s="96" t="s">
        <v>93</v>
      </c>
      <c r="D7" s="83">
        <v>208</v>
      </c>
      <c r="E7" s="83">
        <v>1714</v>
      </c>
      <c r="F7" s="83">
        <v>172</v>
      </c>
      <c r="G7" s="83">
        <v>1331</v>
      </c>
      <c r="H7" s="205" t="s">
        <v>93</v>
      </c>
      <c r="I7" s="83">
        <v>166</v>
      </c>
      <c r="J7" s="83">
        <v>1121</v>
      </c>
      <c r="K7" s="83">
        <v>194</v>
      </c>
      <c r="L7" s="83">
        <v>1158</v>
      </c>
      <c r="M7" s="83">
        <v>192</v>
      </c>
      <c r="N7" s="83">
        <v>1003</v>
      </c>
      <c r="O7" s="83">
        <v>200</v>
      </c>
      <c r="P7" s="83">
        <v>1232</v>
      </c>
      <c r="Q7" s="83">
        <v>186</v>
      </c>
      <c r="R7" s="83">
        <v>1126</v>
      </c>
    </row>
    <row r="8" spans="1:18" ht="27" customHeight="1" x14ac:dyDescent="0.15">
      <c r="A8" s="763"/>
      <c r="B8" s="763"/>
      <c r="C8" s="96" t="s">
        <v>94</v>
      </c>
      <c r="D8" s="83">
        <v>1053</v>
      </c>
      <c r="E8" s="83">
        <v>12062</v>
      </c>
      <c r="F8" s="83">
        <v>755</v>
      </c>
      <c r="G8" s="83">
        <v>8347</v>
      </c>
      <c r="H8" s="205" t="s">
        <v>94</v>
      </c>
      <c r="I8" s="83">
        <v>527</v>
      </c>
      <c r="J8" s="83">
        <v>5985</v>
      </c>
      <c r="K8" s="83">
        <v>465</v>
      </c>
      <c r="L8" s="83">
        <v>5689</v>
      </c>
      <c r="M8" s="83">
        <v>432</v>
      </c>
      <c r="N8" s="83">
        <v>5072</v>
      </c>
      <c r="O8" s="83">
        <v>406</v>
      </c>
      <c r="P8" s="83">
        <v>4889</v>
      </c>
      <c r="Q8" s="83">
        <v>391</v>
      </c>
      <c r="R8" s="83">
        <v>5094</v>
      </c>
    </row>
    <row r="9" spans="1:18" ht="27" customHeight="1" x14ac:dyDescent="0.15">
      <c r="A9" s="763"/>
      <c r="B9" s="763"/>
      <c r="C9" s="207" t="s">
        <v>104</v>
      </c>
      <c r="D9" s="83">
        <v>8</v>
      </c>
      <c r="E9" s="83">
        <v>102</v>
      </c>
      <c r="F9" s="83">
        <v>6</v>
      </c>
      <c r="G9" s="83">
        <v>85</v>
      </c>
      <c r="H9" s="206" t="s">
        <v>104</v>
      </c>
      <c r="I9" s="90">
        <v>5</v>
      </c>
      <c r="J9" s="90">
        <v>67</v>
      </c>
      <c r="K9" s="90">
        <v>4</v>
      </c>
      <c r="L9" s="90">
        <v>63</v>
      </c>
      <c r="M9" s="90">
        <v>1</v>
      </c>
      <c r="N9" s="90">
        <v>8</v>
      </c>
      <c r="O9" s="90">
        <v>7</v>
      </c>
      <c r="P9" s="90">
        <v>55</v>
      </c>
      <c r="Q9" s="90">
        <v>2</v>
      </c>
      <c r="R9" s="90">
        <v>9</v>
      </c>
    </row>
    <row r="10" spans="1:18" ht="27" customHeight="1" x14ac:dyDescent="0.15">
      <c r="A10" s="763"/>
      <c r="B10" s="763"/>
      <c r="C10" s="207" t="s">
        <v>411</v>
      </c>
      <c r="H10" s="206" t="s">
        <v>411</v>
      </c>
      <c r="I10" s="90">
        <v>11</v>
      </c>
      <c r="J10" s="90">
        <v>80</v>
      </c>
      <c r="K10" s="90">
        <v>18</v>
      </c>
      <c r="L10" s="90">
        <v>79</v>
      </c>
      <c r="M10" s="90">
        <v>20</v>
      </c>
      <c r="N10" s="90">
        <v>129</v>
      </c>
      <c r="O10" s="90">
        <v>14</v>
      </c>
      <c r="P10" s="90">
        <v>85</v>
      </c>
      <c r="Q10" s="90">
        <v>20</v>
      </c>
      <c r="R10" s="90">
        <v>101</v>
      </c>
    </row>
    <row r="11" spans="1:18" ht="27" customHeight="1" x14ac:dyDescent="0.15">
      <c r="A11" s="763"/>
      <c r="B11" s="763"/>
      <c r="C11" s="96" t="s">
        <v>837</v>
      </c>
      <c r="D11" s="83">
        <v>213</v>
      </c>
      <c r="E11" s="83">
        <v>3965</v>
      </c>
      <c r="F11" s="83">
        <v>232</v>
      </c>
      <c r="G11" s="83">
        <v>4212</v>
      </c>
      <c r="H11" s="205" t="s">
        <v>333</v>
      </c>
      <c r="I11" s="83">
        <v>204</v>
      </c>
      <c r="J11" s="83">
        <v>4404</v>
      </c>
      <c r="K11" s="83">
        <v>210</v>
      </c>
      <c r="L11" s="83">
        <v>4188</v>
      </c>
      <c r="M11" s="83">
        <v>185</v>
      </c>
      <c r="N11" s="83">
        <v>3934</v>
      </c>
      <c r="O11" s="83">
        <v>191</v>
      </c>
      <c r="P11" s="83">
        <v>3920</v>
      </c>
      <c r="Q11" s="83">
        <v>181</v>
      </c>
      <c r="R11" s="83">
        <v>4183</v>
      </c>
    </row>
    <row r="12" spans="1:18" ht="27" customHeight="1" x14ac:dyDescent="0.15">
      <c r="A12" s="763"/>
      <c r="B12" s="763"/>
      <c r="C12" s="207" t="s">
        <v>838</v>
      </c>
      <c r="D12" s="83">
        <v>1685</v>
      </c>
      <c r="E12" s="83">
        <v>9370</v>
      </c>
      <c r="F12" s="83">
        <v>1535</v>
      </c>
      <c r="G12" s="83">
        <v>10089</v>
      </c>
      <c r="H12" s="206" t="s">
        <v>334</v>
      </c>
      <c r="I12" s="83">
        <v>903</v>
      </c>
      <c r="J12" s="83">
        <v>7757</v>
      </c>
      <c r="K12" s="83">
        <v>849</v>
      </c>
      <c r="L12" s="83">
        <v>7599</v>
      </c>
      <c r="M12" s="83">
        <v>780</v>
      </c>
      <c r="N12" s="83">
        <v>6453</v>
      </c>
      <c r="O12" s="83">
        <v>759</v>
      </c>
      <c r="P12" s="83">
        <v>7111</v>
      </c>
      <c r="Q12" s="83">
        <v>718</v>
      </c>
      <c r="R12" s="83">
        <v>6852</v>
      </c>
    </row>
    <row r="13" spans="1:18" ht="27" customHeight="1" x14ac:dyDescent="0.15">
      <c r="A13" s="763"/>
      <c r="B13" s="763"/>
      <c r="C13" s="96" t="s">
        <v>427</v>
      </c>
      <c r="D13" s="83">
        <v>52</v>
      </c>
      <c r="E13" s="83">
        <v>575</v>
      </c>
      <c r="F13" s="83">
        <v>49</v>
      </c>
      <c r="G13" s="83">
        <v>447</v>
      </c>
      <c r="H13" s="205" t="s">
        <v>427</v>
      </c>
      <c r="I13" s="83">
        <v>38</v>
      </c>
      <c r="J13" s="83">
        <v>421</v>
      </c>
      <c r="K13" s="83">
        <v>41</v>
      </c>
      <c r="L13" s="83">
        <v>481</v>
      </c>
      <c r="M13" s="83">
        <v>39</v>
      </c>
      <c r="N13" s="83">
        <v>348</v>
      </c>
      <c r="O13" s="83">
        <v>35</v>
      </c>
      <c r="P13" s="83">
        <v>381</v>
      </c>
      <c r="Q13" s="83">
        <v>29</v>
      </c>
      <c r="R13" s="83">
        <v>372</v>
      </c>
    </row>
    <row r="14" spans="1:18" ht="27" customHeight="1" x14ac:dyDescent="0.15">
      <c r="A14" s="763"/>
      <c r="B14" s="763"/>
      <c r="C14" s="207" t="s">
        <v>21</v>
      </c>
      <c r="D14" s="83">
        <v>220</v>
      </c>
      <c r="E14" s="83">
        <v>552</v>
      </c>
      <c r="F14" s="83">
        <v>236</v>
      </c>
      <c r="G14" s="83">
        <v>598</v>
      </c>
      <c r="H14" s="206" t="s">
        <v>336</v>
      </c>
      <c r="I14" s="83">
        <v>319</v>
      </c>
      <c r="J14" s="83">
        <v>706</v>
      </c>
      <c r="K14" s="83">
        <v>413</v>
      </c>
      <c r="L14" s="83">
        <v>1064</v>
      </c>
      <c r="M14" s="83">
        <v>410</v>
      </c>
      <c r="N14" s="83">
        <v>1040</v>
      </c>
      <c r="O14" s="83">
        <v>402</v>
      </c>
      <c r="P14" s="83">
        <v>986</v>
      </c>
      <c r="Q14" s="83">
        <v>368</v>
      </c>
      <c r="R14" s="83">
        <v>898</v>
      </c>
    </row>
    <row r="15" spans="1:18" ht="27" customHeight="1" x14ac:dyDescent="0.15">
      <c r="A15" s="763"/>
      <c r="B15" s="763"/>
      <c r="C15" s="208"/>
      <c r="H15" s="209" t="s">
        <v>339</v>
      </c>
      <c r="I15" s="83">
        <v>72</v>
      </c>
      <c r="J15" s="83">
        <v>465</v>
      </c>
      <c r="K15" s="83">
        <v>72</v>
      </c>
      <c r="L15" s="83">
        <v>364</v>
      </c>
      <c r="M15" s="83">
        <v>70</v>
      </c>
      <c r="N15" s="83">
        <v>353</v>
      </c>
      <c r="O15" s="83">
        <v>75</v>
      </c>
      <c r="P15" s="83">
        <v>324</v>
      </c>
      <c r="Q15" s="83">
        <v>74</v>
      </c>
      <c r="R15" s="83">
        <v>312</v>
      </c>
    </row>
    <row r="16" spans="1:18" ht="27" customHeight="1" x14ac:dyDescent="0.15">
      <c r="A16" s="763"/>
      <c r="B16" s="763"/>
      <c r="C16" s="210"/>
      <c r="H16" s="211" t="s">
        <v>337</v>
      </c>
      <c r="I16" s="83">
        <v>540</v>
      </c>
      <c r="J16" s="83">
        <v>2702</v>
      </c>
      <c r="K16" s="83">
        <v>527</v>
      </c>
      <c r="L16" s="83">
        <v>3049</v>
      </c>
      <c r="M16" s="83">
        <v>524</v>
      </c>
      <c r="N16" s="83">
        <v>2906</v>
      </c>
      <c r="O16" s="83">
        <v>494</v>
      </c>
      <c r="P16" s="83">
        <v>2811</v>
      </c>
      <c r="Q16" s="83">
        <v>454</v>
      </c>
      <c r="R16" s="83">
        <v>2865</v>
      </c>
    </row>
    <row r="17" spans="1:18" ht="27" customHeight="1" x14ac:dyDescent="0.15">
      <c r="A17" s="763"/>
      <c r="B17" s="763"/>
      <c r="C17" s="210"/>
      <c r="H17" s="211" t="s">
        <v>335</v>
      </c>
      <c r="I17" s="90" t="s">
        <v>66</v>
      </c>
      <c r="J17" s="90" t="s">
        <v>66</v>
      </c>
      <c r="K17" s="83">
        <v>273</v>
      </c>
      <c r="L17" s="83">
        <v>1283</v>
      </c>
      <c r="M17" s="83">
        <v>245</v>
      </c>
      <c r="N17" s="83">
        <v>1137</v>
      </c>
      <c r="O17" s="83">
        <v>256</v>
      </c>
      <c r="P17" s="83">
        <v>1103</v>
      </c>
      <c r="Q17" s="83">
        <v>238</v>
      </c>
      <c r="R17" s="83">
        <v>1205</v>
      </c>
    </row>
    <row r="18" spans="1:18" ht="27" customHeight="1" x14ac:dyDescent="0.15">
      <c r="A18" s="763"/>
      <c r="B18" s="763"/>
      <c r="C18" s="207"/>
      <c r="H18" s="206" t="s">
        <v>338</v>
      </c>
      <c r="I18" s="83">
        <v>220</v>
      </c>
      <c r="J18" s="83">
        <v>2870</v>
      </c>
      <c r="K18" s="83">
        <v>135</v>
      </c>
      <c r="L18" s="83">
        <v>1229</v>
      </c>
      <c r="M18" s="83">
        <v>114</v>
      </c>
      <c r="N18" s="83">
        <v>491</v>
      </c>
      <c r="O18" s="83">
        <v>139</v>
      </c>
      <c r="P18" s="83">
        <v>1184</v>
      </c>
      <c r="Q18" s="83">
        <v>128</v>
      </c>
      <c r="R18" s="83">
        <v>631</v>
      </c>
    </row>
    <row r="19" spans="1:18" ht="27" customHeight="1" x14ac:dyDescent="0.15">
      <c r="A19" s="763"/>
      <c r="B19" s="763"/>
      <c r="C19" s="212"/>
      <c r="H19" s="213" t="s">
        <v>426</v>
      </c>
      <c r="I19" s="83">
        <v>131</v>
      </c>
      <c r="J19" s="83">
        <v>1058</v>
      </c>
      <c r="K19" s="83">
        <v>239</v>
      </c>
      <c r="L19" s="83">
        <v>3284</v>
      </c>
      <c r="M19" s="83">
        <v>263</v>
      </c>
      <c r="N19" s="83">
        <v>3061</v>
      </c>
      <c r="O19" s="15">
        <v>301</v>
      </c>
      <c r="P19" s="15">
        <v>3976</v>
      </c>
      <c r="Q19" s="15">
        <v>276</v>
      </c>
      <c r="R19" s="15">
        <v>3181</v>
      </c>
    </row>
    <row r="20" spans="1:18" ht="27" customHeight="1" x14ac:dyDescent="0.15">
      <c r="A20" s="763"/>
      <c r="B20" s="763"/>
      <c r="C20" s="210"/>
      <c r="H20" s="211" t="s">
        <v>423</v>
      </c>
      <c r="I20" s="83">
        <v>22</v>
      </c>
      <c r="J20" s="83">
        <v>334</v>
      </c>
      <c r="K20" s="83">
        <v>14</v>
      </c>
      <c r="L20" s="83">
        <v>141</v>
      </c>
      <c r="M20" s="83">
        <v>11</v>
      </c>
      <c r="N20" s="83">
        <v>104</v>
      </c>
      <c r="O20" s="83">
        <v>15</v>
      </c>
      <c r="P20" s="83">
        <v>272</v>
      </c>
      <c r="Q20" s="83">
        <v>12</v>
      </c>
      <c r="R20" s="83">
        <v>234</v>
      </c>
    </row>
    <row r="21" spans="1:18" ht="30.75" customHeight="1" x14ac:dyDescent="0.15">
      <c r="A21" s="763"/>
      <c r="B21" s="763"/>
      <c r="C21" s="214" t="s">
        <v>22</v>
      </c>
      <c r="D21" s="83">
        <v>1045</v>
      </c>
      <c r="E21" s="83">
        <v>6188</v>
      </c>
      <c r="F21" s="83">
        <v>1068</v>
      </c>
      <c r="G21" s="83">
        <v>7208</v>
      </c>
      <c r="H21" s="215" t="s">
        <v>22</v>
      </c>
      <c r="I21" s="83">
        <v>554</v>
      </c>
      <c r="J21" s="83">
        <v>3662</v>
      </c>
      <c r="K21" s="83">
        <v>210</v>
      </c>
      <c r="L21" s="83">
        <v>1996</v>
      </c>
      <c r="M21" s="83">
        <v>199</v>
      </c>
      <c r="N21" s="83">
        <v>1864</v>
      </c>
      <c r="O21" s="83">
        <v>206</v>
      </c>
      <c r="P21" s="83">
        <v>1997</v>
      </c>
      <c r="Q21" s="83">
        <v>191</v>
      </c>
      <c r="R21" s="83">
        <v>2038</v>
      </c>
    </row>
    <row r="22" spans="1:18" ht="27" customHeight="1" thickBot="1" x14ac:dyDescent="0.2">
      <c r="A22" s="763"/>
      <c r="B22" s="763"/>
      <c r="C22" s="126" t="s">
        <v>17</v>
      </c>
      <c r="D22" s="95">
        <v>19</v>
      </c>
      <c r="E22" s="95">
        <v>967</v>
      </c>
      <c r="F22" s="95">
        <v>18</v>
      </c>
      <c r="G22" s="95">
        <v>856</v>
      </c>
      <c r="H22" s="216" t="s">
        <v>17</v>
      </c>
      <c r="I22" s="95">
        <v>20</v>
      </c>
      <c r="J22" s="95">
        <v>861</v>
      </c>
      <c r="K22" s="95">
        <v>17</v>
      </c>
      <c r="L22" s="95">
        <v>873</v>
      </c>
      <c r="M22" s="110" t="s">
        <v>66</v>
      </c>
      <c r="N22" s="110" t="s">
        <v>66</v>
      </c>
      <c r="O22" s="110">
        <v>20</v>
      </c>
      <c r="P22" s="110">
        <v>1053</v>
      </c>
      <c r="Q22" s="110" t="s">
        <v>454</v>
      </c>
      <c r="R22" s="110" t="s">
        <v>454</v>
      </c>
    </row>
    <row r="23" spans="1:18" ht="18" customHeight="1" x14ac:dyDescent="0.15">
      <c r="A23" s="763"/>
      <c r="B23" s="763"/>
      <c r="C23" s="83" t="s">
        <v>440</v>
      </c>
      <c r="H23" s="128"/>
      <c r="I23" s="59"/>
      <c r="J23" s="59"/>
      <c r="K23" s="59"/>
      <c r="L23" s="59"/>
    </row>
    <row r="24" spans="1:18" ht="15.95" customHeight="1" x14ac:dyDescent="0.15">
      <c r="A24" s="763"/>
      <c r="B24" s="763"/>
      <c r="C24" s="83" t="s">
        <v>746</v>
      </c>
      <c r="H24" s="728" t="s">
        <v>839</v>
      </c>
      <c r="I24" s="674"/>
      <c r="J24" s="674"/>
      <c r="K24" s="674"/>
      <c r="L24" s="674"/>
      <c r="M24" s="765"/>
      <c r="N24" s="765"/>
      <c r="O24" s="765"/>
      <c r="P24" s="765"/>
      <c r="Q24" s="765"/>
      <c r="R24" s="765"/>
    </row>
  </sheetData>
  <sheetProtection sheet="1"/>
  <mergeCells count="12">
    <mergeCell ref="Q2:R2"/>
    <mergeCell ref="I2:J2"/>
    <mergeCell ref="H2:H3"/>
    <mergeCell ref="M2:N2"/>
    <mergeCell ref="H24:R24"/>
    <mergeCell ref="A1:A24"/>
    <mergeCell ref="C2:C3"/>
    <mergeCell ref="O2:P2"/>
    <mergeCell ref="K2:L2"/>
    <mergeCell ref="D2:E2"/>
    <mergeCell ref="F2:G2"/>
    <mergeCell ref="B1:B24"/>
  </mergeCells>
  <phoneticPr fontId="2"/>
  <pageMargins left="0.19685039370078741" right="0.70866141732283472" top="0.98425196850393704" bottom="0.98425196850393704" header="0.51181102362204722" footer="0.51181102362204722"/>
  <pageSetup paperSize="9" scale="80" firstPageNumber="1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Q36"/>
  <sheetViews>
    <sheetView zoomScaleNormal="100" workbookViewId="0">
      <selection activeCell="P11" sqref="P11"/>
    </sheetView>
  </sheetViews>
  <sheetFormatPr defaultRowHeight="15.95" customHeight="1" x14ac:dyDescent="0.15"/>
  <cols>
    <col min="1" max="1" width="3.375" style="109" bestFit="1" customWidth="1"/>
    <col min="2" max="2" width="6.5" style="83" bestFit="1" customWidth="1"/>
    <col min="3" max="3" width="2.875" style="83" bestFit="1" customWidth="1"/>
    <col min="4" max="4" width="2.5" style="83" bestFit="1" customWidth="1"/>
    <col min="5" max="7" width="8.5" style="83" customWidth="1"/>
    <col min="8" max="9" width="8.5" style="83" bestFit="1" customWidth="1"/>
    <col min="10" max="12" width="8.5" style="83" customWidth="1"/>
    <col min="13" max="16384" width="9" style="83"/>
  </cols>
  <sheetData>
    <row r="1" spans="1:17" ht="24" customHeight="1" thickBot="1" x14ac:dyDescent="0.2">
      <c r="A1" s="769" t="s">
        <v>579</v>
      </c>
      <c r="B1" s="770"/>
      <c r="C1" s="770"/>
      <c r="D1" s="770"/>
      <c r="E1" s="770"/>
      <c r="F1" s="770"/>
      <c r="G1" s="770"/>
      <c r="H1" s="95"/>
      <c r="I1" s="95"/>
      <c r="J1" s="95"/>
      <c r="K1" s="95"/>
      <c r="L1" s="95"/>
    </row>
    <row r="2" spans="1:17" ht="24" customHeight="1" x14ac:dyDescent="0.15">
      <c r="A2" s="752" t="s">
        <v>642</v>
      </c>
      <c r="B2" s="771"/>
      <c r="C2" s="771"/>
      <c r="D2" s="772"/>
      <c r="E2" s="727" t="s">
        <v>188</v>
      </c>
      <c r="F2" s="730"/>
      <c r="G2" s="730"/>
      <c r="H2" s="730"/>
      <c r="I2" s="730"/>
      <c r="J2" s="727" t="s">
        <v>189</v>
      </c>
      <c r="K2" s="730"/>
      <c r="L2" s="730"/>
    </row>
    <row r="3" spans="1:17" ht="24" customHeight="1" x14ac:dyDescent="0.15">
      <c r="A3" s="709"/>
      <c r="B3" s="709"/>
      <c r="C3" s="709"/>
      <c r="D3" s="773"/>
      <c r="E3" s="753" t="s">
        <v>732</v>
      </c>
      <c r="F3" s="86" t="s">
        <v>625</v>
      </c>
      <c r="G3" s="760" t="s">
        <v>667</v>
      </c>
      <c r="H3" s="760"/>
      <c r="I3" s="757"/>
      <c r="J3" s="710" t="s">
        <v>732</v>
      </c>
      <c r="K3" s="710" t="s">
        <v>577</v>
      </c>
      <c r="L3" s="753" t="s">
        <v>578</v>
      </c>
    </row>
    <row r="4" spans="1:17" ht="24" customHeight="1" x14ac:dyDescent="0.15">
      <c r="A4" s="774"/>
      <c r="B4" s="774"/>
      <c r="C4" s="774"/>
      <c r="D4" s="775"/>
      <c r="E4" s="754"/>
      <c r="F4" s="218" t="s">
        <v>626</v>
      </c>
      <c r="G4" s="98" t="s">
        <v>627</v>
      </c>
      <c r="H4" s="188" t="s">
        <v>628</v>
      </c>
      <c r="I4" s="219" t="s">
        <v>629</v>
      </c>
      <c r="J4" s="776"/>
      <c r="K4" s="776"/>
      <c r="L4" s="754"/>
    </row>
    <row r="5" spans="1:17" ht="24" customHeight="1" x14ac:dyDescent="0.15">
      <c r="A5" s="251" t="s">
        <v>387</v>
      </c>
      <c r="B5" s="134" t="s">
        <v>54</v>
      </c>
      <c r="C5" s="134" t="s">
        <v>1603</v>
      </c>
      <c r="D5" s="252" t="s">
        <v>1604</v>
      </c>
      <c r="E5" s="250">
        <f t="shared" ref="E5:E13" si="0">IF(SUM(F5:I5)=0,"",SUM(F5:I5))</f>
        <v>556</v>
      </c>
      <c r="F5" s="134" t="s">
        <v>1605</v>
      </c>
      <c r="G5" s="222">
        <v>12</v>
      </c>
      <c r="H5" s="222">
        <v>4</v>
      </c>
      <c r="I5" s="222">
        <v>540</v>
      </c>
      <c r="J5" s="237">
        <f t="shared" ref="J5:J13" si="1">IF(SUM(K5:L5)=0,"",SUM(K5:L5))</f>
        <v>2737</v>
      </c>
      <c r="K5" s="222">
        <v>1334</v>
      </c>
      <c r="L5" s="222">
        <v>1403</v>
      </c>
      <c r="N5" s="92"/>
    </row>
    <row r="6" spans="1:17" ht="24" customHeight="1" x14ac:dyDescent="0.15">
      <c r="A6" s="179"/>
      <c r="B6" s="92" t="s">
        <v>822</v>
      </c>
      <c r="C6" s="92" t="s">
        <v>1606</v>
      </c>
      <c r="D6" s="96" t="s">
        <v>1607</v>
      </c>
      <c r="E6" s="105">
        <f t="shared" si="0"/>
        <v>481</v>
      </c>
      <c r="F6" s="92" t="s">
        <v>1608</v>
      </c>
      <c r="G6" s="91">
        <v>11</v>
      </c>
      <c r="H6" s="91">
        <v>12</v>
      </c>
      <c r="I6" s="91">
        <v>458</v>
      </c>
      <c r="J6" s="106">
        <f t="shared" si="1"/>
        <v>2356</v>
      </c>
      <c r="K6" s="91">
        <v>1141</v>
      </c>
      <c r="L6" s="91">
        <v>1215</v>
      </c>
      <c r="M6" s="92"/>
      <c r="N6" s="92"/>
    </row>
    <row r="7" spans="1:17" ht="24" customHeight="1" x14ac:dyDescent="0.15">
      <c r="A7" s="179"/>
      <c r="B7" s="92" t="s">
        <v>1609</v>
      </c>
      <c r="C7" s="92" t="s">
        <v>1606</v>
      </c>
      <c r="D7" s="96" t="s">
        <v>1607</v>
      </c>
      <c r="E7" s="105">
        <f t="shared" si="0"/>
        <v>443</v>
      </c>
      <c r="F7" s="92" t="s">
        <v>1608</v>
      </c>
      <c r="G7" s="91">
        <v>15</v>
      </c>
      <c r="H7" s="91">
        <v>10</v>
      </c>
      <c r="I7" s="91">
        <v>418</v>
      </c>
      <c r="J7" s="106">
        <f t="shared" si="1"/>
        <v>2173</v>
      </c>
      <c r="K7" s="91">
        <v>1043</v>
      </c>
      <c r="L7" s="91">
        <v>1130</v>
      </c>
      <c r="N7" s="92"/>
      <c r="Q7" s="109"/>
    </row>
    <row r="8" spans="1:17" ht="24" customHeight="1" x14ac:dyDescent="0.15">
      <c r="A8" s="179" t="s">
        <v>110</v>
      </c>
      <c r="B8" s="92" t="s">
        <v>1610</v>
      </c>
      <c r="C8" s="92" t="s">
        <v>1610</v>
      </c>
      <c r="D8" s="96" t="s">
        <v>1611</v>
      </c>
      <c r="E8" s="105">
        <f t="shared" si="0"/>
        <v>303</v>
      </c>
      <c r="F8" s="92" t="s">
        <v>1612</v>
      </c>
      <c r="G8" s="91">
        <v>7</v>
      </c>
      <c r="H8" s="91">
        <v>5</v>
      </c>
      <c r="I8" s="91">
        <v>291</v>
      </c>
      <c r="J8" s="106">
        <f t="shared" si="1"/>
        <v>1468</v>
      </c>
      <c r="K8" s="91">
        <v>701</v>
      </c>
      <c r="L8" s="91">
        <v>767</v>
      </c>
      <c r="N8" s="92"/>
    </row>
    <row r="9" spans="1:17" ht="24" customHeight="1" x14ac:dyDescent="0.15">
      <c r="A9" s="179"/>
      <c r="B9" s="92" t="s">
        <v>1613</v>
      </c>
      <c r="C9" s="92" t="s">
        <v>1610</v>
      </c>
      <c r="D9" s="96" t="s">
        <v>1611</v>
      </c>
      <c r="E9" s="105">
        <f t="shared" si="0"/>
        <v>238</v>
      </c>
      <c r="F9" s="92" t="s">
        <v>1612</v>
      </c>
      <c r="G9" s="91">
        <v>6</v>
      </c>
      <c r="H9" s="91">
        <v>3</v>
      </c>
      <c r="I9" s="91">
        <v>229</v>
      </c>
      <c r="J9" s="106">
        <f t="shared" si="1"/>
        <v>1119</v>
      </c>
      <c r="K9" s="91">
        <v>521</v>
      </c>
      <c r="L9" s="91">
        <v>598</v>
      </c>
      <c r="N9" s="92"/>
    </row>
    <row r="10" spans="1:17" ht="24" customHeight="1" x14ac:dyDescent="0.15">
      <c r="A10" s="179"/>
      <c r="B10" s="92" t="s">
        <v>820</v>
      </c>
      <c r="C10" s="92" t="s">
        <v>788</v>
      </c>
      <c r="D10" s="96" t="s">
        <v>789</v>
      </c>
      <c r="E10" s="105">
        <f t="shared" si="0"/>
        <v>198</v>
      </c>
      <c r="F10" s="92">
        <v>143</v>
      </c>
      <c r="G10" s="91">
        <v>5</v>
      </c>
      <c r="H10" s="91">
        <v>3</v>
      </c>
      <c r="I10" s="91">
        <v>47</v>
      </c>
      <c r="J10" s="106">
        <f t="shared" si="1"/>
        <v>948</v>
      </c>
      <c r="K10" s="91">
        <v>442</v>
      </c>
      <c r="L10" s="91">
        <v>506</v>
      </c>
    </row>
    <row r="11" spans="1:17" ht="24" customHeight="1" x14ac:dyDescent="0.15">
      <c r="A11" s="179"/>
      <c r="B11" s="92" t="s">
        <v>790</v>
      </c>
      <c r="C11" s="92" t="s">
        <v>1610</v>
      </c>
      <c r="D11" s="96" t="s">
        <v>1611</v>
      </c>
      <c r="E11" s="105">
        <f t="shared" si="0"/>
        <v>174</v>
      </c>
      <c r="F11" s="91">
        <v>135</v>
      </c>
      <c r="G11" s="91">
        <v>12</v>
      </c>
      <c r="H11" s="91">
        <v>1</v>
      </c>
      <c r="I11" s="91">
        <v>26</v>
      </c>
      <c r="J11" s="106">
        <f t="shared" si="1"/>
        <v>168</v>
      </c>
      <c r="K11" s="91">
        <v>89</v>
      </c>
      <c r="L11" s="91">
        <v>79</v>
      </c>
    </row>
    <row r="12" spans="1:17" ht="24" customHeight="1" x14ac:dyDescent="0.15">
      <c r="A12" s="179"/>
      <c r="B12" s="92" t="s">
        <v>1926</v>
      </c>
      <c r="C12" s="92" t="s">
        <v>788</v>
      </c>
      <c r="D12" s="96" t="s">
        <v>789</v>
      </c>
      <c r="E12" s="105">
        <f t="shared" si="0"/>
        <v>146</v>
      </c>
      <c r="F12" s="91">
        <v>116</v>
      </c>
      <c r="G12" s="91">
        <v>6</v>
      </c>
      <c r="H12" s="92" t="s">
        <v>1</v>
      </c>
      <c r="I12" s="91">
        <v>24</v>
      </c>
      <c r="J12" s="106">
        <f t="shared" si="1"/>
        <v>149</v>
      </c>
      <c r="K12" s="91">
        <v>69</v>
      </c>
      <c r="L12" s="91">
        <v>80</v>
      </c>
    </row>
    <row r="13" spans="1:17" ht="24" customHeight="1" x14ac:dyDescent="0.15">
      <c r="A13" s="179"/>
      <c r="B13" s="223" t="s">
        <v>509</v>
      </c>
      <c r="C13" s="92" t="s">
        <v>78</v>
      </c>
      <c r="D13" s="96" t="s">
        <v>1604</v>
      </c>
      <c r="E13" s="105">
        <f t="shared" si="0"/>
        <v>134</v>
      </c>
      <c r="F13" s="91">
        <v>111</v>
      </c>
      <c r="G13" s="91">
        <v>7</v>
      </c>
      <c r="H13" s="92">
        <v>1</v>
      </c>
      <c r="I13" s="92">
        <v>15</v>
      </c>
      <c r="J13" s="106">
        <f t="shared" si="1"/>
        <v>101</v>
      </c>
      <c r="K13" s="91">
        <v>45</v>
      </c>
      <c r="L13" s="91">
        <v>56</v>
      </c>
    </row>
    <row r="14" spans="1:17" ht="24" customHeight="1" thickBot="1" x14ac:dyDescent="0.2">
      <c r="A14" s="181"/>
      <c r="B14" s="220"/>
      <c r="C14" s="110"/>
      <c r="D14" s="126"/>
      <c r="E14" s="107" t="str">
        <f>IF(SUM(F14:I14)=0,"",SUM(F14:I14))</f>
        <v/>
      </c>
      <c r="F14" s="95"/>
      <c r="G14" s="95"/>
      <c r="H14" s="110"/>
      <c r="I14" s="110"/>
      <c r="J14" s="108" t="str">
        <f>IF(SUM(K14:L14)=0,"",SUM(K14:L14))</f>
        <v/>
      </c>
      <c r="K14" s="95"/>
      <c r="L14" s="95"/>
    </row>
    <row r="15" spans="1:17" ht="24" customHeight="1" x14ac:dyDescent="0.15">
      <c r="A15" s="221" t="s">
        <v>250</v>
      </c>
    </row>
    <row r="16" spans="1:17" ht="24" customHeight="1" x14ac:dyDescent="0.15">
      <c r="B16" s="83" t="s">
        <v>0</v>
      </c>
    </row>
    <row r="17" spans="1:14" ht="24" customHeight="1" x14ac:dyDescent="0.15">
      <c r="B17" s="83" t="s">
        <v>77</v>
      </c>
      <c r="E17" s="83" t="s">
        <v>791</v>
      </c>
    </row>
    <row r="18" spans="1:14" ht="17.25" customHeight="1" x14ac:dyDescent="0.15"/>
    <row r="19" spans="1:14" ht="24" customHeight="1" x14ac:dyDescent="0.15">
      <c r="G19" s="712" t="s">
        <v>621</v>
      </c>
      <c r="H19" s="765"/>
      <c r="I19" s="765"/>
      <c r="J19" s="765"/>
      <c r="K19" s="765"/>
      <c r="L19" s="765"/>
    </row>
    <row r="20" spans="1:14" ht="15" customHeight="1" x14ac:dyDescent="0.15"/>
    <row r="21" spans="1:14" ht="24" customHeight="1" thickBot="1" x14ac:dyDescent="0.2">
      <c r="A21" s="769" t="s">
        <v>403</v>
      </c>
      <c r="B21" s="770"/>
      <c r="C21" s="770"/>
      <c r="D21" s="770"/>
      <c r="E21" s="770"/>
      <c r="F21" s="770"/>
      <c r="G21" s="770"/>
      <c r="H21" s="95"/>
      <c r="I21" s="95"/>
      <c r="J21" s="95"/>
      <c r="K21" s="95"/>
      <c r="L21" s="95"/>
    </row>
    <row r="22" spans="1:14" ht="24" customHeight="1" x14ac:dyDescent="0.15">
      <c r="A22" s="752" t="s">
        <v>642</v>
      </c>
      <c r="B22" s="771"/>
      <c r="C22" s="771"/>
      <c r="D22" s="772"/>
      <c r="E22" s="727" t="s">
        <v>402</v>
      </c>
      <c r="F22" s="660"/>
      <c r="G22" s="660"/>
      <c r="H22" s="660"/>
      <c r="I22" s="660"/>
      <c r="J22" s="660"/>
      <c r="K22" s="660"/>
      <c r="L22" s="660"/>
    </row>
    <row r="23" spans="1:14" ht="24" customHeight="1" x14ac:dyDescent="0.15">
      <c r="A23" s="774"/>
      <c r="B23" s="774"/>
      <c r="C23" s="774"/>
      <c r="D23" s="775"/>
      <c r="E23" s="756" t="s">
        <v>668</v>
      </c>
      <c r="F23" s="703"/>
      <c r="G23" s="756" t="s">
        <v>41</v>
      </c>
      <c r="H23" s="703"/>
      <c r="I23" s="756" t="s">
        <v>784</v>
      </c>
      <c r="J23" s="703"/>
      <c r="K23" s="756" t="s">
        <v>669</v>
      </c>
      <c r="L23" s="702"/>
    </row>
    <row r="24" spans="1:14" ht="24" customHeight="1" x14ac:dyDescent="0.15">
      <c r="A24" s="18" t="s">
        <v>387</v>
      </c>
      <c r="B24" s="92" t="s">
        <v>54</v>
      </c>
      <c r="C24" s="92" t="s">
        <v>1603</v>
      </c>
      <c r="D24" s="96" t="s">
        <v>1604</v>
      </c>
      <c r="E24" s="767">
        <f t="shared" ref="E24:E29" si="2">SUM(G24:L24)</f>
        <v>13307</v>
      </c>
      <c r="F24" s="768"/>
      <c r="G24" s="768">
        <v>11153</v>
      </c>
      <c r="H24" s="768"/>
      <c r="I24" s="768">
        <v>1397</v>
      </c>
      <c r="J24" s="768"/>
      <c r="K24" s="768">
        <v>757</v>
      </c>
      <c r="L24" s="768"/>
      <c r="N24" s="92"/>
    </row>
    <row r="25" spans="1:14" ht="24" customHeight="1" x14ac:dyDescent="0.15">
      <c r="A25" s="179"/>
      <c r="B25" s="92" t="s">
        <v>822</v>
      </c>
      <c r="C25" s="92" t="s">
        <v>1603</v>
      </c>
      <c r="D25" s="96" t="s">
        <v>1604</v>
      </c>
      <c r="E25" s="766">
        <f t="shared" si="2"/>
        <v>11862</v>
      </c>
      <c r="F25" s="709"/>
      <c r="G25" s="708">
        <v>9683</v>
      </c>
      <c r="H25" s="708"/>
      <c r="I25" s="708">
        <v>1315</v>
      </c>
      <c r="J25" s="708"/>
      <c r="K25" s="708">
        <v>864</v>
      </c>
      <c r="L25" s="708"/>
      <c r="N25" s="92"/>
    </row>
    <row r="26" spans="1:14" ht="24" customHeight="1" x14ac:dyDescent="0.15">
      <c r="A26" s="179"/>
      <c r="B26" s="92" t="s">
        <v>1614</v>
      </c>
      <c r="C26" s="92" t="s">
        <v>1603</v>
      </c>
      <c r="D26" s="96" t="s">
        <v>1604</v>
      </c>
      <c r="E26" s="766">
        <f t="shared" si="2"/>
        <v>10087</v>
      </c>
      <c r="F26" s="709"/>
      <c r="G26" s="708">
        <v>8219</v>
      </c>
      <c r="H26" s="708"/>
      <c r="I26" s="708">
        <v>1203</v>
      </c>
      <c r="J26" s="708"/>
      <c r="K26" s="708">
        <v>665</v>
      </c>
      <c r="L26" s="708"/>
      <c r="N26" s="92"/>
    </row>
    <row r="27" spans="1:14" ht="24" customHeight="1" x14ac:dyDescent="0.15">
      <c r="A27" s="179"/>
      <c r="B27" s="92" t="s">
        <v>1603</v>
      </c>
      <c r="C27" s="92" t="s">
        <v>1603</v>
      </c>
      <c r="D27" s="96" t="s">
        <v>1604</v>
      </c>
      <c r="E27" s="766">
        <f t="shared" si="2"/>
        <v>8127</v>
      </c>
      <c r="F27" s="709"/>
      <c r="G27" s="708">
        <v>6759</v>
      </c>
      <c r="H27" s="708"/>
      <c r="I27" s="708">
        <v>998</v>
      </c>
      <c r="J27" s="708"/>
      <c r="K27" s="708">
        <v>370</v>
      </c>
      <c r="L27" s="708"/>
      <c r="N27" s="92"/>
    </row>
    <row r="28" spans="1:14" ht="24" customHeight="1" x14ac:dyDescent="0.15">
      <c r="A28" s="179" t="s">
        <v>110</v>
      </c>
      <c r="B28" s="92" t="s">
        <v>1613</v>
      </c>
      <c r="C28" s="92" t="s">
        <v>1610</v>
      </c>
      <c r="D28" s="96" t="s">
        <v>1611</v>
      </c>
      <c r="E28" s="766">
        <f t="shared" si="2"/>
        <v>6377</v>
      </c>
      <c r="F28" s="709"/>
      <c r="G28" s="708">
        <v>5000</v>
      </c>
      <c r="H28" s="708"/>
      <c r="I28" s="708">
        <v>994</v>
      </c>
      <c r="J28" s="708"/>
      <c r="K28" s="708">
        <v>383</v>
      </c>
      <c r="L28" s="708"/>
      <c r="N28" s="92"/>
    </row>
    <row r="29" spans="1:14" ht="24" customHeight="1" x14ac:dyDescent="0.15">
      <c r="A29" s="179"/>
      <c r="B29" s="92" t="s">
        <v>1615</v>
      </c>
      <c r="C29" s="92" t="s">
        <v>1610</v>
      </c>
      <c r="D29" s="96" t="s">
        <v>1611</v>
      </c>
      <c r="E29" s="766">
        <f t="shared" si="2"/>
        <v>5019</v>
      </c>
      <c r="F29" s="709"/>
      <c r="G29" s="708">
        <v>3955</v>
      </c>
      <c r="H29" s="708"/>
      <c r="I29" s="708">
        <v>913</v>
      </c>
      <c r="J29" s="708"/>
      <c r="K29" s="708">
        <v>151</v>
      </c>
      <c r="L29" s="708"/>
      <c r="N29" s="92"/>
    </row>
    <row r="30" spans="1:14" ht="24" customHeight="1" x14ac:dyDescent="0.15">
      <c r="A30" s="179"/>
      <c r="B30" s="92" t="s">
        <v>790</v>
      </c>
      <c r="C30" s="92" t="s">
        <v>1610</v>
      </c>
      <c r="D30" s="96" t="s">
        <v>1611</v>
      </c>
      <c r="E30" s="766">
        <v>4075</v>
      </c>
      <c r="F30" s="709"/>
      <c r="G30" s="728" t="s">
        <v>1</v>
      </c>
      <c r="H30" s="728"/>
      <c r="I30" s="728" t="s">
        <v>1</v>
      </c>
      <c r="J30" s="728"/>
      <c r="K30" s="728" t="s">
        <v>1</v>
      </c>
      <c r="L30" s="728"/>
    </row>
    <row r="31" spans="1:14" ht="24" customHeight="1" x14ac:dyDescent="0.15">
      <c r="A31" s="179"/>
      <c r="B31" s="223" t="s">
        <v>293</v>
      </c>
      <c r="C31" s="92" t="s">
        <v>78</v>
      </c>
      <c r="D31" s="96" t="s">
        <v>1604</v>
      </c>
      <c r="E31" s="766">
        <v>3219</v>
      </c>
      <c r="F31" s="709"/>
      <c r="G31" s="728" t="s">
        <v>1</v>
      </c>
      <c r="H31" s="728"/>
      <c r="I31" s="728" t="s">
        <v>1</v>
      </c>
      <c r="J31" s="728"/>
      <c r="K31" s="728" t="s">
        <v>1</v>
      </c>
      <c r="L31" s="728"/>
    </row>
    <row r="32" spans="1:14" ht="24" customHeight="1" x14ac:dyDescent="0.15">
      <c r="A32" s="179"/>
      <c r="B32" s="223" t="s">
        <v>509</v>
      </c>
      <c r="C32" s="92" t="s">
        <v>78</v>
      </c>
      <c r="D32" s="96" t="s">
        <v>1604</v>
      </c>
      <c r="E32" s="766">
        <v>2917</v>
      </c>
      <c r="F32" s="709"/>
      <c r="G32" s="728" t="s">
        <v>1</v>
      </c>
      <c r="H32" s="728"/>
      <c r="I32" s="728" t="s">
        <v>1</v>
      </c>
      <c r="J32" s="728"/>
      <c r="K32" s="728" t="s">
        <v>1</v>
      </c>
      <c r="L32" s="728"/>
    </row>
    <row r="33" spans="1:12" ht="24" customHeight="1" thickBot="1" x14ac:dyDescent="0.2">
      <c r="A33" s="179"/>
      <c r="B33" s="223"/>
      <c r="C33" s="92"/>
      <c r="D33" s="96"/>
      <c r="E33" s="766"/>
      <c r="F33" s="709"/>
      <c r="G33" s="728"/>
      <c r="H33" s="728"/>
      <c r="I33" s="728"/>
      <c r="J33" s="728"/>
      <c r="K33" s="728"/>
      <c r="L33" s="728"/>
    </row>
    <row r="34" spans="1:12" ht="24" customHeight="1" x14ac:dyDescent="0.15">
      <c r="A34" s="429"/>
      <c r="B34" s="97" t="s">
        <v>1927</v>
      </c>
      <c r="C34" s="97"/>
      <c r="D34" s="97"/>
      <c r="E34" s="97"/>
      <c r="F34" s="97"/>
      <c r="G34" s="97"/>
      <c r="H34" s="97"/>
      <c r="I34" s="97"/>
      <c r="J34" s="97"/>
      <c r="K34" s="97"/>
      <c r="L34" s="97"/>
    </row>
    <row r="36" spans="1:12" ht="15.95" customHeight="1" x14ac:dyDescent="0.15">
      <c r="G36" s="728" t="s">
        <v>621</v>
      </c>
      <c r="H36" s="690"/>
      <c r="I36" s="690"/>
      <c r="J36" s="690"/>
      <c r="K36" s="690"/>
      <c r="L36" s="690"/>
    </row>
  </sheetData>
  <sheetProtection sheet="1"/>
  <mergeCells count="58">
    <mergeCell ref="E3:E4"/>
    <mergeCell ref="E22:L22"/>
    <mergeCell ref="G23:H23"/>
    <mergeCell ref="G36:L36"/>
    <mergeCell ref="E33:F33"/>
    <mergeCell ref="A1:G1"/>
    <mergeCell ref="A21:G21"/>
    <mergeCell ref="A2:D4"/>
    <mergeCell ref="A22:D23"/>
    <mergeCell ref="G19:L19"/>
    <mergeCell ref="K3:K4"/>
    <mergeCell ref="L3:L4"/>
    <mergeCell ref="I23:J23"/>
    <mergeCell ref="K23:L23"/>
    <mergeCell ref="E23:F23"/>
    <mergeCell ref="E2:I2"/>
    <mergeCell ref="G3:I3"/>
    <mergeCell ref="J3:J4"/>
    <mergeCell ref="J2:L2"/>
    <mergeCell ref="E24:F24"/>
    <mergeCell ref="G24:H24"/>
    <mergeCell ref="I24:J24"/>
    <mergeCell ref="K24:L24"/>
    <mergeCell ref="E25:F25"/>
    <mergeCell ref="G25:H25"/>
    <mergeCell ref="I25:J25"/>
    <mergeCell ref="K25:L25"/>
    <mergeCell ref="E26:F26"/>
    <mergeCell ref="G26:H26"/>
    <mergeCell ref="I26:J26"/>
    <mergeCell ref="K26:L26"/>
    <mergeCell ref="E27:F27"/>
    <mergeCell ref="G27:H27"/>
    <mergeCell ref="I27:J27"/>
    <mergeCell ref="K27:L27"/>
    <mergeCell ref="E28:F28"/>
    <mergeCell ref="G28:H28"/>
    <mergeCell ref="I28:J28"/>
    <mergeCell ref="K28:L28"/>
    <mergeCell ref="E29:F29"/>
    <mergeCell ref="G29:H29"/>
    <mergeCell ref="I29:J29"/>
    <mergeCell ref="K29:L29"/>
    <mergeCell ref="G33:H33"/>
    <mergeCell ref="I33:J33"/>
    <mergeCell ref="K33:L33"/>
    <mergeCell ref="E31:F31"/>
    <mergeCell ref="G31:H31"/>
    <mergeCell ref="I31:J31"/>
    <mergeCell ref="K31:L31"/>
    <mergeCell ref="E32:F32"/>
    <mergeCell ref="G32:H32"/>
    <mergeCell ref="I32:J32"/>
    <mergeCell ref="K32:L32"/>
    <mergeCell ref="E30:F30"/>
    <mergeCell ref="G30:H30"/>
    <mergeCell ref="I30:J30"/>
    <mergeCell ref="K30:L30"/>
  </mergeCells>
  <phoneticPr fontId="2"/>
  <pageMargins left="0.78740157480314965" right="0.78740157480314965" top="0.9055118110236221" bottom="0.98425196850393704" header="0.51181102362204722" footer="0.51181102362204722"/>
  <pageSetup paperSize="9" scale="99" firstPageNumber="20" orientation="portrait" useFirstPageNumber="1" r:id="rId1"/>
  <headerFooter alignWithMargins="0">
    <oddHeader>&amp;C&amp;"ＭＳ 明朝,標準"&amp;16（1）農　　業</oddHeader>
    <oddFooter xml:space="preserve">&amp;C&amp;P
</oddFooter>
  </headerFooter>
  <rowBreaks count="1" manualBreakCount="1">
    <brk id="36" max="1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L32"/>
  <sheetViews>
    <sheetView zoomScaleNormal="100" workbookViewId="0">
      <selection activeCell="P11" sqref="P11"/>
    </sheetView>
  </sheetViews>
  <sheetFormatPr defaultRowHeight="15.95" customHeight="1" x14ac:dyDescent="0.15"/>
  <cols>
    <col min="1" max="1" width="11" style="109" bestFit="1" customWidth="1"/>
    <col min="2" max="2" width="7.125" style="83" customWidth="1"/>
    <col min="3" max="3" width="8.25" style="83" bestFit="1" customWidth="1"/>
    <col min="4" max="6" width="7.125" style="83" customWidth="1"/>
    <col min="7" max="7" width="7.625" style="83" bestFit="1" customWidth="1"/>
    <col min="8" max="9" width="7.125" style="83" customWidth="1"/>
    <col min="10" max="10" width="7.25" style="83" bestFit="1" customWidth="1"/>
    <col min="11" max="12" width="7.125" style="83" customWidth="1"/>
    <col min="13" max="16384" width="9" style="83"/>
  </cols>
  <sheetData>
    <row r="1" spans="1:12" ht="24" customHeight="1" thickBot="1" x14ac:dyDescent="0.2">
      <c r="A1" s="176" t="s">
        <v>457</v>
      </c>
      <c r="B1" s="95"/>
      <c r="C1" s="95"/>
      <c r="D1" s="95"/>
      <c r="E1" s="95"/>
      <c r="F1" s="95"/>
      <c r="G1" s="95"/>
      <c r="H1" s="39"/>
      <c r="I1" s="39"/>
      <c r="J1" s="39"/>
      <c r="K1" s="91"/>
      <c r="L1" s="91"/>
    </row>
    <row r="2" spans="1:12" ht="24" customHeight="1" x14ac:dyDescent="0.15">
      <c r="A2" s="722" t="s">
        <v>779</v>
      </c>
      <c r="B2" s="752" t="s">
        <v>803</v>
      </c>
      <c r="C2" s="752"/>
      <c r="D2" s="752"/>
      <c r="E2" s="752"/>
      <c r="F2" s="752"/>
      <c r="G2" s="749" t="s">
        <v>458</v>
      </c>
      <c r="H2" s="747"/>
      <c r="I2" s="747"/>
      <c r="J2" s="747"/>
      <c r="K2" s="179"/>
      <c r="L2" s="179"/>
    </row>
    <row r="3" spans="1:12" ht="24" customHeight="1" x14ac:dyDescent="0.15">
      <c r="A3" s="717"/>
      <c r="B3" s="710" t="s">
        <v>732</v>
      </c>
      <c r="C3" s="782" t="s">
        <v>804</v>
      </c>
      <c r="D3" s="756" t="s">
        <v>802</v>
      </c>
      <c r="E3" s="760"/>
      <c r="F3" s="757"/>
      <c r="G3" s="777" t="s">
        <v>668</v>
      </c>
      <c r="H3" s="777" t="s">
        <v>41</v>
      </c>
      <c r="I3" s="777" t="s">
        <v>784</v>
      </c>
      <c r="J3" s="753" t="s">
        <v>669</v>
      </c>
      <c r="K3" s="179"/>
      <c r="L3" s="179"/>
    </row>
    <row r="4" spans="1:12" ht="24" customHeight="1" x14ac:dyDescent="0.15">
      <c r="A4" s="717"/>
      <c r="B4" s="777"/>
      <c r="C4" s="777"/>
      <c r="D4" s="718" t="s">
        <v>627</v>
      </c>
      <c r="E4" s="756" t="s">
        <v>801</v>
      </c>
      <c r="F4" s="757"/>
      <c r="G4" s="777"/>
      <c r="H4" s="777"/>
      <c r="I4" s="777"/>
      <c r="J4" s="753"/>
      <c r="K4" s="179"/>
      <c r="L4" s="179"/>
    </row>
    <row r="5" spans="1:12" s="109" customFormat="1" ht="24" customHeight="1" x14ac:dyDescent="0.15">
      <c r="A5" s="755"/>
      <c r="B5" s="776"/>
      <c r="C5" s="776"/>
      <c r="D5" s="781"/>
      <c r="E5" s="99" t="s">
        <v>404</v>
      </c>
      <c r="F5" s="99" t="s">
        <v>655</v>
      </c>
      <c r="G5" s="776"/>
      <c r="H5" s="776"/>
      <c r="I5" s="776"/>
      <c r="J5" s="754"/>
      <c r="K5" s="179"/>
      <c r="L5" s="179"/>
    </row>
    <row r="6" spans="1:12" s="109" customFormat="1" ht="24" customHeight="1" x14ac:dyDescent="0.15">
      <c r="A6" s="224" t="s">
        <v>780</v>
      </c>
      <c r="B6" s="233">
        <f t="shared" ref="B6:B15" si="0">IF(SUM(C6:F6)=0,"",SUM(C6:F6))</f>
        <v>174</v>
      </c>
      <c r="C6" s="225">
        <v>135</v>
      </c>
      <c r="D6" s="225">
        <v>12</v>
      </c>
      <c r="E6" s="225">
        <v>1</v>
      </c>
      <c r="F6" s="225">
        <v>26</v>
      </c>
      <c r="G6" s="237">
        <f>IF(SUM(H6:J6)=0,"",SUM(H6:J6))</f>
        <v>1804</v>
      </c>
      <c r="H6" s="92">
        <v>1493</v>
      </c>
      <c r="I6" s="92">
        <v>305</v>
      </c>
      <c r="J6" s="92">
        <v>6</v>
      </c>
      <c r="K6" s="179"/>
      <c r="L6" s="179"/>
    </row>
    <row r="7" spans="1:12" s="109" customFormat="1" ht="24" customHeight="1" x14ac:dyDescent="0.15">
      <c r="A7" s="226" t="s">
        <v>1928</v>
      </c>
      <c r="B7" s="234">
        <f t="shared" si="0"/>
        <v>146</v>
      </c>
      <c r="C7" s="227">
        <v>116</v>
      </c>
      <c r="D7" s="227">
        <v>6</v>
      </c>
      <c r="E7" s="227" t="s">
        <v>1930</v>
      </c>
      <c r="F7" s="227">
        <v>24</v>
      </c>
      <c r="G7" s="106">
        <f>IF(SUM(H7:J7)=0,"",SUM(H7:J7))</f>
        <v>1311</v>
      </c>
      <c r="H7" s="92">
        <v>1058</v>
      </c>
      <c r="I7" s="92">
        <v>201</v>
      </c>
      <c r="J7" s="92">
        <v>52</v>
      </c>
      <c r="K7" s="179"/>
      <c r="L7" s="179"/>
    </row>
    <row r="8" spans="1:12" s="109" customFormat="1" ht="24" customHeight="1" x14ac:dyDescent="0.15">
      <c r="A8" s="226" t="s">
        <v>1929</v>
      </c>
      <c r="B8" s="235">
        <f t="shared" si="0"/>
        <v>134</v>
      </c>
      <c r="C8" s="227">
        <v>111</v>
      </c>
      <c r="D8" s="227">
        <v>7</v>
      </c>
      <c r="E8" s="227">
        <v>1</v>
      </c>
      <c r="F8" s="227">
        <v>15</v>
      </c>
      <c r="G8" s="106">
        <f>IF(SUM(H8:J8)=0,"",SUM(H8:J8))</f>
        <v>1002</v>
      </c>
      <c r="H8" s="91">
        <v>839</v>
      </c>
      <c r="I8" s="91">
        <v>130</v>
      </c>
      <c r="J8" s="91">
        <v>33</v>
      </c>
      <c r="K8" s="179"/>
      <c r="L8" s="179"/>
    </row>
    <row r="9" spans="1:12" s="109" customFormat="1" ht="24" customHeight="1" x14ac:dyDescent="0.15">
      <c r="A9" s="226"/>
      <c r="B9" s="235" t="str">
        <f t="shared" si="0"/>
        <v/>
      </c>
      <c r="C9" s="227"/>
      <c r="D9" s="227"/>
      <c r="E9" s="227"/>
      <c r="F9" s="227"/>
      <c r="G9" s="106" t="str">
        <f t="shared" ref="G9:G15" si="1">IF(SUM(H9:J9)=0,"",SUM(H9:J9))</f>
        <v/>
      </c>
      <c r="H9" s="92"/>
      <c r="I9" s="92"/>
      <c r="J9" s="92"/>
      <c r="K9" s="179"/>
      <c r="L9" s="179"/>
    </row>
    <row r="10" spans="1:12" s="109" customFormat="1" ht="24" customHeight="1" x14ac:dyDescent="0.15">
      <c r="A10" s="226"/>
      <c r="B10" s="235" t="str">
        <f t="shared" si="0"/>
        <v/>
      </c>
      <c r="C10" s="227"/>
      <c r="D10" s="227"/>
      <c r="E10" s="227"/>
      <c r="F10" s="227"/>
      <c r="G10" s="106" t="str">
        <f t="shared" si="1"/>
        <v/>
      </c>
      <c r="H10" s="92"/>
      <c r="I10" s="92"/>
      <c r="J10" s="92"/>
      <c r="K10" s="179"/>
      <c r="L10" s="179"/>
    </row>
    <row r="11" spans="1:12" s="109" customFormat="1" ht="24" customHeight="1" x14ac:dyDescent="0.15">
      <c r="A11" s="226"/>
      <c r="B11" s="235" t="str">
        <f t="shared" si="0"/>
        <v/>
      </c>
      <c r="C11" s="227"/>
      <c r="D11" s="227"/>
      <c r="E11" s="227"/>
      <c r="F11" s="227"/>
      <c r="G11" s="106" t="str">
        <f t="shared" si="1"/>
        <v/>
      </c>
      <c r="H11" s="92"/>
      <c r="I11" s="92"/>
      <c r="J11" s="92"/>
      <c r="K11" s="179"/>
      <c r="L11" s="179"/>
    </row>
    <row r="12" spans="1:12" s="109" customFormat="1" ht="24" customHeight="1" x14ac:dyDescent="0.15">
      <c r="A12" s="226"/>
      <c r="B12" s="235" t="str">
        <f t="shared" si="0"/>
        <v/>
      </c>
      <c r="C12" s="227"/>
      <c r="D12" s="227"/>
      <c r="E12" s="227"/>
      <c r="F12" s="227"/>
      <c r="G12" s="106" t="str">
        <f t="shared" si="1"/>
        <v/>
      </c>
      <c r="H12" s="92"/>
      <c r="I12" s="92"/>
      <c r="J12" s="92"/>
      <c r="K12" s="179"/>
      <c r="L12" s="179"/>
    </row>
    <row r="13" spans="1:12" s="109" customFormat="1" ht="24" customHeight="1" x14ac:dyDescent="0.15">
      <c r="A13" s="226"/>
      <c r="B13" s="235" t="str">
        <f t="shared" si="0"/>
        <v/>
      </c>
      <c r="C13" s="227"/>
      <c r="D13" s="227"/>
      <c r="E13" s="227"/>
      <c r="F13" s="227"/>
      <c r="G13" s="106" t="str">
        <f t="shared" si="1"/>
        <v/>
      </c>
      <c r="H13" s="92"/>
      <c r="I13" s="92"/>
      <c r="J13" s="92"/>
      <c r="K13" s="179"/>
      <c r="L13" s="179"/>
    </row>
    <row r="14" spans="1:12" s="109" customFormat="1" ht="24" customHeight="1" x14ac:dyDescent="0.15">
      <c r="A14" s="226"/>
      <c r="B14" s="235" t="str">
        <f t="shared" si="0"/>
        <v/>
      </c>
      <c r="C14" s="227"/>
      <c r="D14" s="227"/>
      <c r="E14" s="227"/>
      <c r="F14" s="227"/>
      <c r="G14" s="106" t="str">
        <f t="shared" si="1"/>
        <v/>
      </c>
      <c r="H14" s="92"/>
      <c r="I14" s="92"/>
      <c r="J14" s="92"/>
      <c r="K14" s="179"/>
      <c r="L14" s="179"/>
    </row>
    <row r="15" spans="1:12" s="109" customFormat="1" ht="24" customHeight="1" thickBot="1" x14ac:dyDescent="0.2">
      <c r="A15" s="228"/>
      <c r="B15" s="236" t="str">
        <f t="shared" si="0"/>
        <v/>
      </c>
      <c r="C15" s="229"/>
      <c r="D15" s="229"/>
      <c r="E15" s="229"/>
      <c r="F15" s="229"/>
      <c r="G15" s="106" t="str">
        <f t="shared" si="1"/>
        <v/>
      </c>
      <c r="H15" s="95"/>
      <c r="I15" s="95"/>
      <c r="J15" s="95"/>
      <c r="K15" s="83"/>
      <c r="L15" s="83"/>
    </row>
    <row r="16" spans="1:12" ht="24" customHeight="1" x14ac:dyDescent="0.15">
      <c r="F16" s="738" t="s">
        <v>152</v>
      </c>
      <c r="G16" s="685"/>
      <c r="H16" s="685"/>
      <c r="I16" s="685"/>
      <c r="J16" s="685"/>
    </row>
    <row r="17" spans="1:11" ht="24" customHeight="1" x14ac:dyDescent="0.15">
      <c r="F17" s="92"/>
      <c r="G17" s="21"/>
      <c r="H17" s="21"/>
      <c r="I17" s="21"/>
      <c r="J17" s="21"/>
    </row>
    <row r="18" spans="1:11" ht="24" customHeight="1" x14ac:dyDescent="0.15">
      <c r="F18" s="92"/>
      <c r="G18" s="21"/>
      <c r="H18" s="21"/>
      <c r="I18" s="21"/>
      <c r="J18" s="21"/>
    </row>
    <row r="19" spans="1:11" ht="24" customHeight="1" x14ac:dyDescent="0.15">
      <c r="F19" s="92"/>
      <c r="G19" s="21"/>
      <c r="H19" s="21"/>
      <c r="I19" s="21"/>
      <c r="J19" s="21"/>
    </row>
    <row r="20" spans="1:11" ht="24" customHeight="1" thickBot="1" x14ac:dyDescent="0.2">
      <c r="A20" s="176" t="s">
        <v>555</v>
      </c>
      <c r="B20" s="95"/>
      <c r="C20" s="95"/>
      <c r="D20" s="95"/>
      <c r="E20" s="95"/>
      <c r="F20" s="95"/>
      <c r="G20" s="95"/>
      <c r="H20" s="95"/>
      <c r="I20" s="95"/>
      <c r="J20" s="737" t="s">
        <v>644</v>
      </c>
      <c r="K20" s="737"/>
    </row>
    <row r="21" spans="1:11" ht="24" customHeight="1" x14ac:dyDescent="0.15">
      <c r="A21" s="104" t="s">
        <v>323</v>
      </c>
      <c r="B21" s="112" t="s">
        <v>732</v>
      </c>
      <c r="C21" s="778" t="s">
        <v>841</v>
      </c>
      <c r="D21" s="779"/>
      <c r="E21" s="780"/>
      <c r="F21" s="758" t="s">
        <v>237</v>
      </c>
      <c r="G21" s="758"/>
      <c r="H21" s="758" t="s">
        <v>238</v>
      </c>
      <c r="I21" s="758"/>
      <c r="J21" s="730" t="s">
        <v>843</v>
      </c>
      <c r="K21" s="730"/>
    </row>
    <row r="22" spans="1:11" ht="24" customHeight="1" x14ac:dyDescent="0.15">
      <c r="A22" s="230" t="s">
        <v>1616</v>
      </c>
      <c r="B22" s="83">
        <v>303</v>
      </c>
      <c r="C22" s="90"/>
      <c r="E22" s="238">
        <f t="shared" ref="E22:E31" si="2">IF(B22-SUM(G22,I22,K22)=0,"",B22-SUM(G22,I22,K22))</f>
        <v>207</v>
      </c>
      <c r="G22" s="83">
        <v>63</v>
      </c>
      <c r="I22" s="83">
        <v>29</v>
      </c>
      <c r="K22" s="83">
        <v>4</v>
      </c>
    </row>
    <row r="23" spans="1:11" ht="24" customHeight="1" x14ac:dyDescent="0.15">
      <c r="A23" s="231" t="s">
        <v>461</v>
      </c>
      <c r="B23" s="83">
        <v>238</v>
      </c>
      <c r="C23" s="90"/>
      <c r="E23" s="238">
        <f t="shared" si="2"/>
        <v>163</v>
      </c>
      <c r="G23" s="83">
        <v>47</v>
      </c>
      <c r="I23" s="83">
        <v>27</v>
      </c>
      <c r="K23" s="83">
        <v>1</v>
      </c>
    </row>
    <row r="24" spans="1:11" ht="24" customHeight="1" x14ac:dyDescent="0.15">
      <c r="A24" s="231" t="s">
        <v>488</v>
      </c>
      <c r="B24" s="91">
        <v>198</v>
      </c>
      <c r="C24" s="92"/>
      <c r="D24" s="91"/>
      <c r="E24" s="238">
        <f t="shared" si="2"/>
        <v>143</v>
      </c>
      <c r="F24" s="91"/>
      <c r="G24" s="91">
        <v>36</v>
      </c>
      <c r="H24" s="91"/>
      <c r="I24" s="91">
        <v>18</v>
      </c>
      <c r="J24" s="91"/>
      <c r="K24" s="91">
        <v>1</v>
      </c>
    </row>
    <row r="25" spans="1:11" ht="24" customHeight="1" x14ac:dyDescent="0.15">
      <c r="A25" s="231" t="s">
        <v>378</v>
      </c>
      <c r="B25" s="91">
        <v>174</v>
      </c>
      <c r="C25" s="92"/>
      <c r="D25" s="91"/>
      <c r="E25" s="238">
        <f t="shared" si="2"/>
        <v>135</v>
      </c>
      <c r="F25" s="91"/>
      <c r="G25" s="91">
        <v>25</v>
      </c>
      <c r="H25" s="91"/>
      <c r="I25" s="91">
        <v>14</v>
      </c>
      <c r="J25" s="91"/>
      <c r="K25" s="91">
        <v>0</v>
      </c>
    </row>
    <row r="26" spans="1:11" ht="24" customHeight="1" x14ac:dyDescent="0.15">
      <c r="A26" s="231" t="s">
        <v>724</v>
      </c>
      <c r="B26" s="91">
        <v>146</v>
      </c>
      <c r="C26" s="92"/>
      <c r="D26" s="91"/>
      <c r="E26" s="238">
        <f t="shared" si="2"/>
        <v>116</v>
      </c>
      <c r="F26" s="91"/>
      <c r="G26" s="91">
        <v>22</v>
      </c>
      <c r="H26" s="91"/>
      <c r="I26" s="91">
        <v>7</v>
      </c>
      <c r="J26" s="91"/>
      <c r="K26" s="91">
        <v>1</v>
      </c>
    </row>
    <row r="27" spans="1:11" ht="24" customHeight="1" x14ac:dyDescent="0.15">
      <c r="A27" s="231" t="s">
        <v>1659</v>
      </c>
      <c r="B27" s="92">
        <v>134</v>
      </c>
      <c r="C27" s="92"/>
      <c r="D27" s="91"/>
      <c r="E27" s="238">
        <f t="shared" si="2"/>
        <v>112</v>
      </c>
      <c r="F27" s="91"/>
      <c r="G27" s="92">
        <v>17</v>
      </c>
      <c r="H27" s="91"/>
      <c r="I27" s="92">
        <v>5</v>
      </c>
      <c r="J27" s="91"/>
      <c r="K27" s="92" t="s">
        <v>1</v>
      </c>
    </row>
    <row r="28" spans="1:11" ht="24" customHeight="1" x14ac:dyDescent="0.15">
      <c r="A28" s="231"/>
      <c r="B28" s="92"/>
      <c r="C28" s="92"/>
      <c r="D28" s="91"/>
      <c r="E28" s="238" t="str">
        <f t="shared" si="2"/>
        <v/>
      </c>
      <c r="F28" s="91"/>
      <c r="G28" s="92"/>
      <c r="H28" s="91"/>
      <c r="I28" s="92"/>
      <c r="J28" s="91"/>
      <c r="K28" s="92"/>
    </row>
    <row r="29" spans="1:11" ht="24" customHeight="1" x14ac:dyDescent="0.15">
      <c r="A29" s="231"/>
      <c r="B29" s="92"/>
      <c r="C29" s="92"/>
      <c r="D29" s="91"/>
      <c r="E29" s="238" t="str">
        <f t="shared" si="2"/>
        <v/>
      </c>
      <c r="F29" s="91"/>
      <c r="G29" s="92"/>
      <c r="H29" s="91"/>
      <c r="I29" s="92"/>
      <c r="J29" s="91"/>
      <c r="K29" s="92"/>
    </row>
    <row r="30" spans="1:11" ht="24" customHeight="1" x14ac:dyDescent="0.15">
      <c r="A30" s="231"/>
      <c r="B30" s="92"/>
      <c r="C30" s="92"/>
      <c r="D30" s="91"/>
      <c r="E30" s="238" t="str">
        <f t="shared" si="2"/>
        <v/>
      </c>
      <c r="F30" s="91"/>
      <c r="G30" s="92"/>
      <c r="H30" s="91"/>
      <c r="I30" s="92"/>
      <c r="J30" s="91"/>
      <c r="K30" s="92"/>
    </row>
    <row r="31" spans="1:11" ht="24" customHeight="1" thickBot="1" x14ac:dyDescent="0.2">
      <c r="A31" s="232"/>
      <c r="B31" s="110"/>
      <c r="C31" s="110"/>
      <c r="D31" s="95"/>
      <c r="E31" s="239" t="str">
        <f t="shared" si="2"/>
        <v/>
      </c>
      <c r="F31" s="95"/>
      <c r="G31" s="110"/>
      <c r="H31" s="95"/>
      <c r="I31" s="110"/>
      <c r="J31" s="95"/>
      <c r="K31" s="110"/>
    </row>
    <row r="32" spans="1:11" ht="24" customHeight="1" x14ac:dyDescent="0.15">
      <c r="F32" s="728" t="s">
        <v>152</v>
      </c>
      <c r="G32" s="690"/>
      <c r="H32" s="690"/>
      <c r="I32" s="690"/>
      <c r="J32" s="690"/>
      <c r="K32" s="690"/>
    </row>
  </sheetData>
  <sheetProtection sheet="1"/>
  <mergeCells count="19">
    <mergeCell ref="A2:A5"/>
    <mergeCell ref="D4:D5"/>
    <mergeCell ref="E4:F4"/>
    <mergeCell ref="B3:B5"/>
    <mergeCell ref="B2:F2"/>
    <mergeCell ref="C3:C5"/>
    <mergeCell ref="F32:K32"/>
    <mergeCell ref="J3:J5"/>
    <mergeCell ref="G2:J2"/>
    <mergeCell ref="I3:I5"/>
    <mergeCell ref="G3:G5"/>
    <mergeCell ref="H3:H5"/>
    <mergeCell ref="J21:K21"/>
    <mergeCell ref="F16:J16"/>
    <mergeCell ref="D3:F3"/>
    <mergeCell ref="J20:K20"/>
    <mergeCell ref="H21:I21"/>
    <mergeCell ref="C21:E21"/>
    <mergeCell ref="F21:G21"/>
  </mergeCells>
  <phoneticPr fontId="2"/>
  <pageMargins left="0.78740157480314965" right="0.78740157480314965" top="0.98425196850393704" bottom="0.98425196850393704" header="0.51181102362204722" footer="0.51181102362204722"/>
  <pageSetup paperSize="9" firstPageNumber="21" orientation="portrait" useFirstPageNumber="1" r:id="rId1"/>
  <headerFooter alignWithMargins="0">
    <oddFooter xml:space="preserve">&amp;C&amp;P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S33"/>
  <sheetViews>
    <sheetView zoomScaleNormal="100" workbookViewId="0">
      <selection activeCell="P11" sqref="P11"/>
    </sheetView>
  </sheetViews>
  <sheetFormatPr defaultRowHeight="20.100000000000001" customHeight="1" x14ac:dyDescent="0.15"/>
  <cols>
    <col min="1" max="1" width="11.5" style="15" customWidth="1"/>
    <col min="2" max="19" width="4.625" style="15" customWidth="1"/>
    <col min="20" max="21" width="4.125" style="15" customWidth="1"/>
    <col min="22" max="23" width="4.625" style="15" customWidth="1"/>
    <col min="24" max="16384" width="9" style="15"/>
  </cols>
  <sheetData>
    <row r="1" spans="1:19" ht="36" customHeight="1" thickBot="1" x14ac:dyDescent="0.2">
      <c r="A1" s="39" t="s">
        <v>556</v>
      </c>
      <c r="B1" s="39"/>
      <c r="C1" s="39"/>
      <c r="D1" s="39"/>
      <c r="E1" s="39"/>
      <c r="F1" s="39"/>
      <c r="G1" s="39"/>
      <c r="H1" s="39"/>
      <c r="I1" s="39"/>
      <c r="J1" s="39"/>
      <c r="K1" s="39"/>
      <c r="L1" s="39"/>
      <c r="M1" s="39"/>
      <c r="N1" s="39"/>
      <c r="O1" s="39"/>
      <c r="P1" s="39"/>
      <c r="Q1" s="39"/>
      <c r="R1" s="39"/>
      <c r="S1" s="39"/>
    </row>
    <row r="2" spans="1:19" ht="20.100000000000001" customHeight="1" x14ac:dyDescent="0.15">
      <c r="A2" s="17" t="s">
        <v>323</v>
      </c>
      <c r="B2" s="658" t="s">
        <v>732</v>
      </c>
      <c r="C2" s="658"/>
      <c r="D2" s="658" t="s">
        <v>577</v>
      </c>
      <c r="E2" s="658"/>
      <c r="F2" s="658" t="s">
        <v>578</v>
      </c>
      <c r="G2" s="658"/>
      <c r="H2" s="658" t="s">
        <v>1851</v>
      </c>
      <c r="I2" s="658"/>
      <c r="J2" s="658"/>
      <c r="K2" s="658" t="s">
        <v>1852</v>
      </c>
      <c r="L2" s="658"/>
      <c r="M2" s="658"/>
      <c r="N2" s="658" t="s">
        <v>844</v>
      </c>
      <c r="O2" s="658"/>
      <c r="P2" s="658"/>
      <c r="Q2" s="660" t="s">
        <v>845</v>
      </c>
      <c r="R2" s="660"/>
      <c r="S2" s="660"/>
    </row>
    <row r="3" spans="1:19" ht="36" customHeight="1" x14ac:dyDescent="0.15">
      <c r="A3" s="47" t="s">
        <v>1617</v>
      </c>
      <c r="B3" s="791">
        <f>IF(SUM(D3:G3)=0,"",SUM(D3:G3))</f>
        <v>1119</v>
      </c>
      <c r="C3" s="791"/>
      <c r="D3" s="708">
        <v>521</v>
      </c>
      <c r="E3" s="708"/>
      <c r="F3" s="708">
        <v>598</v>
      </c>
      <c r="G3" s="708"/>
      <c r="H3" s="796" t="s">
        <v>1856</v>
      </c>
      <c r="I3" s="712"/>
      <c r="J3" s="712"/>
      <c r="K3" s="796" t="s">
        <v>1857</v>
      </c>
      <c r="L3" s="712"/>
      <c r="M3" s="712"/>
      <c r="N3" s="708">
        <v>437</v>
      </c>
      <c r="O3" s="708"/>
      <c r="P3" s="708"/>
      <c r="Q3" s="708">
        <v>316</v>
      </c>
      <c r="R3" s="708"/>
      <c r="S3" s="708"/>
    </row>
    <row r="4" spans="1:19" ht="20.100000000000001" customHeight="1" x14ac:dyDescent="0.15">
      <c r="A4" s="47" t="s">
        <v>488</v>
      </c>
      <c r="B4" s="791">
        <f t="shared" ref="B4:B12" si="0">IF(SUM(D4:G4)=0,"",SUM(D4:G4))</f>
        <v>948</v>
      </c>
      <c r="C4" s="791"/>
      <c r="D4" s="708">
        <v>442</v>
      </c>
      <c r="E4" s="708"/>
      <c r="F4" s="708">
        <v>506</v>
      </c>
      <c r="G4" s="708"/>
      <c r="H4" s="796">
        <v>148</v>
      </c>
      <c r="I4" s="765"/>
      <c r="J4" s="765"/>
      <c r="K4" s="796">
        <v>168</v>
      </c>
      <c r="L4" s="796"/>
      <c r="M4" s="796"/>
      <c r="N4" s="708">
        <v>351</v>
      </c>
      <c r="O4" s="708"/>
      <c r="P4" s="708"/>
      <c r="Q4" s="708">
        <v>281</v>
      </c>
      <c r="R4" s="708"/>
      <c r="S4" s="708"/>
    </row>
    <row r="5" spans="1:19" ht="20.100000000000001" customHeight="1" x14ac:dyDescent="0.15">
      <c r="A5" s="47" t="s">
        <v>378</v>
      </c>
      <c r="B5" s="791">
        <f t="shared" si="0"/>
        <v>168</v>
      </c>
      <c r="C5" s="791"/>
      <c r="D5" s="708">
        <v>89</v>
      </c>
      <c r="E5" s="708"/>
      <c r="F5" s="708">
        <v>79</v>
      </c>
      <c r="G5" s="708"/>
      <c r="H5" s="796">
        <v>5</v>
      </c>
      <c r="I5" s="765"/>
      <c r="J5" s="765"/>
      <c r="K5" s="796">
        <v>38</v>
      </c>
      <c r="L5" s="796"/>
      <c r="M5" s="796"/>
      <c r="N5" s="708">
        <v>68</v>
      </c>
      <c r="O5" s="708"/>
      <c r="P5" s="708"/>
      <c r="Q5" s="708">
        <v>57</v>
      </c>
      <c r="R5" s="708"/>
      <c r="S5" s="708"/>
    </row>
    <row r="6" spans="1:19" ht="20.100000000000001" customHeight="1" x14ac:dyDescent="0.15">
      <c r="A6" s="47" t="s">
        <v>724</v>
      </c>
      <c r="B6" s="791">
        <f t="shared" si="0"/>
        <v>149</v>
      </c>
      <c r="C6" s="791"/>
      <c r="D6" s="709">
        <v>69</v>
      </c>
      <c r="E6" s="709"/>
      <c r="F6" s="709">
        <v>80</v>
      </c>
      <c r="G6" s="709"/>
      <c r="H6" s="795">
        <v>14</v>
      </c>
      <c r="I6" s="690"/>
      <c r="J6" s="690"/>
      <c r="K6" s="795">
        <v>33</v>
      </c>
      <c r="L6" s="795"/>
      <c r="M6" s="795"/>
      <c r="N6" s="709">
        <v>57</v>
      </c>
      <c r="O6" s="709"/>
      <c r="P6" s="709"/>
      <c r="Q6" s="709">
        <v>45</v>
      </c>
      <c r="R6" s="709"/>
      <c r="S6" s="709"/>
    </row>
    <row r="7" spans="1:19" ht="20.100000000000001" customHeight="1" x14ac:dyDescent="0.15">
      <c r="A7" s="47" t="s">
        <v>1659</v>
      </c>
      <c r="B7" s="791">
        <f t="shared" si="0"/>
        <v>101</v>
      </c>
      <c r="C7" s="791"/>
      <c r="D7" s="709">
        <v>45</v>
      </c>
      <c r="E7" s="709"/>
      <c r="F7" s="709">
        <v>56</v>
      </c>
      <c r="G7" s="709"/>
      <c r="H7" s="795">
        <v>6</v>
      </c>
      <c r="I7" s="690"/>
      <c r="J7" s="690"/>
      <c r="K7" s="795">
        <v>19</v>
      </c>
      <c r="L7" s="795"/>
      <c r="M7" s="795"/>
      <c r="N7" s="709">
        <v>40</v>
      </c>
      <c r="O7" s="709"/>
      <c r="P7" s="709"/>
      <c r="Q7" s="709">
        <v>36</v>
      </c>
      <c r="R7" s="709"/>
      <c r="S7" s="709"/>
    </row>
    <row r="8" spans="1:19" ht="20.100000000000001" customHeight="1" x14ac:dyDescent="0.15">
      <c r="A8" s="47"/>
      <c r="B8" s="791" t="str">
        <f t="shared" si="0"/>
        <v/>
      </c>
      <c r="C8" s="791"/>
      <c r="D8" s="708"/>
      <c r="E8" s="708"/>
      <c r="F8" s="708"/>
      <c r="G8" s="708"/>
      <c r="H8" s="796"/>
      <c r="I8" s="712"/>
      <c r="J8" s="712"/>
      <c r="K8" s="796"/>
      <c r="L8" s="712"/>
      <c r="M8" s="712"/>
      <c r="N8" s="708"/>
      <c r="O8" s="708"/>
      <c r="P8" s="708"/>
      <c r="Q8" s="708"/>
      <c r="R8" s="708"/>
      <c r="S8" s="708"/>
    </row>
    <row r="9" spans="1:19" ht="20.100000000000001" customHeight="1" x14ac:dyDescent="0.15">
      <c r="A9" s="47"/>
      <c r="B9" s="791" t="str">
        <f t="shared" si="0"/>
        <v/>
      </c>
      <c r="C9" s="791"/>
      <c r="D9" s="708"/>
      <c r="E9" s="708"/>
      <c r="F9" s="708"/>
      <c r="G9" s="708"/>
      <c r="H9" s="796"/>
      <c r="I9" s="765"/>
      <c r="J9" s="765"/>
      <c r="K9" s="796"/>
      <c r="L9" s="796"/>
      <c r="M9" s="796"/>
      <c r="N9" s="708"/>
      <c r="O9" s="708"/>
      <c r="P9" s="708"/>
      <c r="Q9" s="708"/>
      <c r="R9" s="708"/>
      <c r="S9" s="708"/>
    </row>
    <row r="10" spans="1:19" ht="20.100000000000001" customHeight="1" x14ac:dyDescent="0.15">
      <c r="A10" s="47"/>
      <c r="B10" s="791" t="str">
        <f t="shared" si="0"/>
        <v/>
      </c>
      <c r="C10" s="791"/>
      <c r="D10" s="708"/>
      <c r="E10" s="708"/>
      <c r="F10" s="708"/>
      <c r="G10" s="708"/>
      <c r="H10" s="796"/>
      <c r="I10" s="765"/>
      <c r="J10" s="765"/>
      <c r="K10" s="796"/>
      <c r="L10" s="796"/>
      <c r="M10" s="796"/>
      <c r="N10" s="708"/>
      <c r="O10" s="708"/>
      <c r="P10" s="708"/>
      <c r="Q10" s="708"/>
      <c r="R10" s="708"/>
      <c r="S10" s="708"/>
    </row>
    <row r="11" spans="1:19" ht="20.100000000000001" customHeight="1" x14ac:dyDescent="0.15">
      <c r="A11" s="47"/>
      <c r="B11" s="791" t="str">
        <f t="shared" si="0"/>
        <v/>
      </c>
      <c r="C11" s="791"/>
      <c r="D11" s="709"/>
      <c r="E11" s="709"/>
      <c r="F11" s="709"/>
      <c r="G11" s="709"/>
      <c r="H11" s="795"/>
      <c r="I11" s="690"/>
      <c r="J11" s="690"/>
      <c r="K11" s="795"/>
      <c r="L11" s="795"/>
      <c r="M11" s="795"/>
      <c r="N11" s="709"/>
      <c r="O11" s="709"/>
      <c r="P11" s="709"/>
      <c r="Q11" s="709"/>
      <c r="R11" s="709"/>
      <c r="S11" s="709"/>
    </row>
    <row r="12" spans="1:19" ht="20.100000000000001" customHeight="1" thickBot="1" x14ac:dyDescent="0.2">
      <c r="A12" s="80"/>
      <c r="B12" s="792" t="str">
        <f t="shared" si="0"/>
        <v/>
      </c>
      <c r="C12" s="793"/>
      <c r="D12" s="714"/>
      <c r="E12" s="714"/>
      <c r="F12" s="714"/>
      <c r="G12" s="714"/>
      <c r="H12" s="794"/>
      <c r="I12" s="683"/>
      <c r="J12" s="683"/>
      <c r="K12" s="794"/>
      <c r="L12" s="794"/>
      <c r="M12" s="794"/>
      <c r="N12" s="714"/>
      <c r="O12" s="714"/>
      <c r="P12" s="714"/>
      <c r="Q12" s="714"/>
      <c r="R12" s="714"/>
      <c r="S12" s="714"/>
    </row>
    <row r="13" spans="1:19" ht="36" customHeight="1" x14ac:dyDescent="0.15">
      <c r="K13" s="674" t="s">
        <v>152</v>
      </c>
      <c r="L13" s="674"/>
      <c r="M13" s="674"/>
      <c r="N13" s="674"/>
      <c r="O13" s="674"/>
      <c r="P13" s="674"/>
      <c r="Q13" s="674"/>
      <c r="R13" s="674"/>
      <c r="S13" s="674"/>
    </row>
    <row r="14" spans="1:19" ht="20.100000000000001" customHeight="1" x14ac:dyDescent="0.15">
      <c r="A14" s="15" t="s">
        <v>153</v>
      </c>
    </row>
    <row r="15" spans="1:19" ht="20.100000000000001" customHeight="1" x14ac:dyDescent="0.15">
      <c r="A15" s="15" t="s">
        <v>431</v>
      </c>
    </row>
    <row r="16" spans="1:19" ht="36" customHeight="1" x14ac:dyDescent="0.15"/>
    <row r="17" spans="1:19" ht="36" customHeight="1" thickBot="1" x14ac:dyDescent="0.2">
      <c r="A17" s="39" t="s">
        <v>656</v>
      </c>
      <c r="B17" s="39"/>
      <c r="C17" s="39"/>
      <c r="D17" s="39"/>
      <c r="E17" s="39"/>
      <c r="F17" s="39"/>
      <c r="G17" s="39"/>
      <c r="H17" s="39"/>
      <c r="I17" s="39"/>
      <c r="J17" s="39"/>
      <c r="K17" s="39"/>
      <c r="L17" s="39"/>
      <c r="M17" s="39"/>
      <c r="N17" s="39"/>
      <c r="O17" s="39"/>
      <c r="P17" s="39"/>
      <c r="Q17" s="39"/>
      <c r="R17" s="39"/>
      <c r="S17" s="39"/>
    </row>
    <row r="18" spans="1:19" ht="32.1" customHeight="1" x14ac:dyDescent="0.15">
      <c r="A18" s="726" t="s">
        <v>323</v>
      </c>
      <c r="B18" s="802" t="s">
        <v>732</v>
      </c>
      <c r="C18" s="726"/>
      <c r="D18" s="660" t="s">
        <v>577</v>
      </c>
      <c r="E18" s="660"/>
      <c r="F18" s="660"/>
      <c r="G18" s="660"/>
      <c r="H18" s="660"/>
      <c r="I18" s="660"/>
      <c r="J18" s="660"/>
      <c r="K18" s="660"/>
      <c r="L18" s="659" t="s">
        <v>578</v>
      </c>
      <c r="M18" s="660"/>
      <c r="N18" s="660"/>
      <c r="O18" s="660"/>
      <c r="P18" s="660"/>
      <c r="Q18" s="660"/>
      <c r="R18" s="660"/>
      <c r="S18" s="660"/>
    </row>
    <row r="19" spans="1:19" ht="32.1" customHeight="1" x14ac:dyDescent="0.15">
      <c r="A19" s="653"/>
      <c r="B19" s="668"/>
      <c r="C19" s="653"/>
      <c r="D19" s="702" t="s">
        <v>732</v>
      </c>
      <c r="E19" s="703"/>
      <c r="F19" s="798" t="s">
        <v>1853</v>
      </c>
      <c r="G19" s="652"/>
      <c r="H19" s="797" t="s">
        <v>558</v>
      </c>
      <c r="I19" s="703"/>
      <c r="J19" s="798" t="s">
        <v>557</v>
      </c>
      <c r="K19" s="652"/>
      <c r="L19" s="704" t="s">
        <v>732</v>
      </c>
      <c r="M19" s="703"/>
      <c r="N19" s="798" t="s">
        <v>1853</v>
      </c>
      <c r="O19" s="652"/>
      <c r="P19" s="797" t="s">
        <v>558</v>
      </c>
      <c r="Q19" s="703"/>
      <c r="R19" s="798" t="s">
        <v>557</v>
      </c>
      <c r="S19" s="652"/>
    </row>
    <row r="20" spans="1:19" ht="36" customHeight="1" x14ac:dyDescent="0.15">
      <c r="A20" s="47" t="s">
        <v>1617</v>
      </c>
      <c r="B20" s="799">
        <f>IFERROR(SUM(D20,L20),"")</f>
        <v>175</v>
      </c>
      <c r="C20" s="800"/>
      <c r="D20" s="800">
        <f t="shared" ref="D20:D29" si="1">IF(SUM(F20:K20)=0,"",SUM(F20:K20))</f>
        <v>67</v>
      </c>
      <c r="E20" s="800"/>
      <c r="F20" s="801" t="s">
        <v>1854</v>
      </c>
      <c r="G20" s="680"/>
      <c r="H20" s="680">
        <v>11</v>
      </c>
      <c r="I20" s="680"/>
      <c r="J20" s="680">
        <v>56</v>
      </c>
      <c r="K20" s="680"/>
      <c r="L20" s="800">
        <f t="shared" ref="L20:L29" si="2">IF(SUM(N20:S20)=0,"",SUM(N20:S20))</f>
        <v>108</v>
      </c>
      <c r="M20" s="800"/>
      <c r="N20" s="801" t="s">
        <v>1855</v>
      </c>
      <c r="O20" s="680"/>
      <c r="P20" s="787">
        <v>51</v>
      </c>
      <c r="Q20" s="787"/>
      <c r="R20" s="787">
        <v>57</v>
      </c>
      <c r="S20" s="787"/>
    </row>
    <row r="21" spans="1:19" ht="20.100000000000001" customHeight="1" x14ac:dyDescent="0.15">
      <c r="A21" s="47" t="s">
        <v>488</v>
      </c>
      <c r="B21" s="789">
        <f>IFERROR(SUM(D21,L21),"")</f>
        <v>87</v>
      </c>
      <c r="C21" s="790"/>
      <c r="D21" s="790">
        <f t="shared" si="1"/>
        <v>40</v>
      </c>
      <c r="E21" s="790"/>
      <c r="F21" s="786">
        <v>6</v>
      </c>
      <c r="G21" s="674"/>
      <c r="H21" s="674">
        <v>9</v>
      </c>
      <c r="I21" s="674"/>
      <c r="J21" s="674">
        <v>25</v>
      </c>
      <c r="K21" s="674"/>
      <c r="L21" s="790">
        <f t="shared" si="2"/>
        <v>47</v>
      </c>
      <c r="M21" s="790"/>
      <c r="N21" s="786">
        <v>2</v>
      </c>
      <c r="O21" s="674"/>
      <c r="P21" s="787">
        <v>22</v>
      </c>
      <c r="Q21" s="787"/>
      <c r="R21" s="787">
        <v>23</v>
      </c>
      <c r="S21" s="787"/>
    </row>
    <row r="22" spans="1:19" ht="20.100000000000001" customHeight="1" x14ac:dyDescent="0.15">
      <c r="A22" s="47" t="s">
        <v>378</v>
      </c>
      <c r="B22" s="789">
        <f>IFERROR(SUM(D22,L22),"")</f>
        <v>65</v>
      </c>
      <c r="C22" s="790"/>
      <c r="D22" s="790">
        <f t="shared" si="1"/>
        <v>37</v>
      </c>
      <c r="E22" s="790"/>
      <c r="F22" s="786">
        <v>7</v>
      </c>
      <c r="G22" s="674"/>
      <c r="H22" s="674">
        <v>10</v>
      </c>
      <c r="I22" s="674"/>
      <c r="J22" s="674">
        <v>20</v>
      </c>
      <c r="K22" s="674"/>
      <c r="L22" s="790">
        <f t="shared" si="2"/>
        <v>28</v>
      </c>
      <c r="M22" s="790"/>
      <c r="N22" s="786">
        <v>3</v>
      </c>
      <c r="O22" s="674"/>
      <c r="P22" s="787">
        <v>11</v>
      </c>
      <c r="Q22" s="787"/>
      <c r="R22" s="787">
        <v>14</v>
      </c>
      <c r="S22" s="787"/>
    </row>
    <row r="23" spans="1:19" ht="20.100000000000001" customHeight="1" x14ac:dyDescent="0.15">
      <c r="A23" s="47" t="s">
        <v>724</v>
      </c>
      <c r="B23" s="789">
        <f>IFERROR(SUM(D23,L23),"")</f>
        <v>54</v>
      </c>
      <c r="C23" s="790"/>
      <c r="D23" s="790">
        <f t="shared" si="1"/>
        <v>27</v>
      </c>
      <c r="E23" s="790"/>
      <c r="F23" s="786">
        <v>2</v>
      </c>
      <c r="G23" s="674"/>
      <c r="H23" s="674">
        <v>9</v>
      </c>
      <c r="I23" s="674"/>
      <c r="J23" s="674">
        <v>16</v>
      </c>
      <c r="K23" s="674"/>
      <c r="L23" s="790">
        <f t="shared" si="2"/>
        <v>27</v>
      </c>
      <c r="M23" s="790"/>
      <c r="N23" s="786">
        <v>1</v>
      </c>
      <c r="O23" s="674"/>
      <c r="P23" s="787">
        <v>15</v>
      </c>
      <c r="Q23" s="787"/>
      <c r="R23" s="787">
        <v>11</v>
      </c>
      <c r="S23" s="787"/>
    </row>
    <row r="24" spans="1:19" ht="20.100000000000001" customHeight="1" x14ac:dyDescent="0.15">
      <c r="A24" s="47" t="s">
        <v>1659</v>
      </c>
      <c r="B24" s="789">
        <f>IFERROR(SUM(D24,L24),"")</f>
        <v>41</v>
      </c>
      <c r="C24" s="790"/>
      <c r="D24" s="790">
        <f t="shared" si="1"/>
        <v>21</v>
      </c>
      <c r="E24" s="790"/>
      <c r="F24" s="786">
        <v>4</v>
      </c>
      <c r="G24" s="674"/>
      <c r="H24" s="674">
        <v>6</v>
      </c>
      <c r="I24" s="674"/>
      <c r="J24" s="674">
        <v>11</v>
      </c>
      <c r="K24" s="674"/>
      <c r="L24" s="790">
        <f t="shared" si="2"/>
        <v>20</v>
      </c>
      <c r="M24" s="790"/>
      <c r="N24" s="786">
        <v>4</v>
      </c>
      <c r="O24" s="674"/>
      <c r="P24" s="787">
        <v>8</v>
      </c>
      <c r="Q24" s="787"/>
      <c r="R24" s="787">
        <v>8</v>
      </c>
      <c r="S24" s="787"/>
    </row>
    <row r="25" spans="1:19" ht="20.100000000000001" customHeight="1" x14ac:dyDescent="0.15">
      <c r="A25" s="47"/>
      <c r="B25" s="789" t="str">
        <f>IF(SUM(D25,L25)=0,"",SUM(D25,L25))</f>
        <v/>
      </c>
      <c r="C25" s="790"/>
      <c r="D25" s="790" t="str">
        <f t="shared" si="1"/>
        <v/>
      </c>
      <c r="E25" s="790"/>
      <c r="F25" s="786"/>
      <c r="G25" s="674"/>
      <c r="H25" s="674"/>
      <c r="I25" s="674"/>
      <c r="J25" s="674"/>
      <c r="K25" s="674"/>
      <c r="L25" s="790" t="str">
        <f t="shared" si="2"/>
        <v/>
      </c>
      <c r="M25" s="790"/>
      <c r="N25" s="786"/>
      <c r="O25" s="674"/>
      <c r="P25" s="787"/>
      <c r="Q25" s="787"/>
      <c r="R25" s="787"/>
      <c r="S25" s="787"/>
    </row>
    <row r="26" spans="1:19" ht="20.100000000000001" customHeight="1" x14ac:dyDescent="0.15">
      <c r="A26" s="47"/>
      <c r="B26" s="789" t="str">
        <f>IF(SUM(D26,L26)=0,"",SUM(D26,L26))</f>
        <v/>
      </c>
      <c r="C26" s="790"/>
      <c r="D26" s="790" t="str">
        <f t="shared" si="1"/>
        <v/>
      </c>
      <c r="E26" s="790"/>
      <c r="F26" s="786"/>
      <c r="G26" s="674"/>
      <c r="H26" s="674"/>
      <c r="I26" s="674"/>
      <c r="J26" s="674"/>
      <c r="K26" s="674"/>
      <c r="L26" s="790" t="str">
        <f t="shared" si="2"/>
        <v/>
      </c>
      <c r="M26" s="790"/>
      <c r="N26" s="786"/>
      <c r="O26" s="674"/>
      <c r="P26" s="787"/>
      <c r="Q26" s="787"/>
      <c r="R26" s="787"/>
      <c r="S26" s="787"/>
    </row>
    <row r="27" spans="1:19" ht="20.100000000000001" customHeight="1" x14ac:dyDescent="0.15">
      <c r="A27" s="47"/>
      <c r="B27" s="789" t="str">
        <f>IF(SUM(D27,L27)=0,"",SUM(D27,L27))</f>
        <v/>
      </c>
      <c r="C27" s="790"/>
      <c r="D27" s="790" t="str">
        <f t="shared" si="1"/>
        <v/>
      </c>
      <c r="E27" s="790"/>
      <c r="F27" s="786"/>
      <c r="G27" s="674"/>
      <c r="H27" s="674"/>
      <c r="I27" s="674"/>
      <c r="J27" s="674"/>
      <c r="K27" s="674"/>
      <c r="L27" s="790" t="str">
        <f t="shared" si="2"/>
        <v/>
      </c>
      <c r="M27" s="790"/>
      <c r="N27" s="786"/>
      <c r="O27" s="674"/>
      <c r="P27" s="787"/>
      <c r="Q27" s="787"/>
      <c r="R27" s="787"/>
      <c r="S27" s="787"/>
    </row>
    <row r="28" spans="1:19" ht="20.100000000000001" customHeight="1" x14ac:dyDescent="0.15">
      <c r="A28" s="47"/>
      <c r="B28" s="789" t="str">
        <f>IF(SUM(D28,L28)=0,"",SUM(D28,L28))</f>
        <v/>
      </c>
      <c r="C28" s="790"/>
      <c r="D28" s="790" t="str">
        <f t="shared" si="1"/>
        <v/>
      </c>
      <c r="E28" s="790"/>
      <c r="F28" s="786"/>
      <c r="G28" s="674"/>
      <c r="H28" s="674"/>
      <c r="I28" s="674"/>
      <c r="J28" s="674"/>
      <c r="K28" s="674"/>
      <c r="L28" s="790" t="str">
        <f t="shared" si="2"/>
        <v/>
      </c>
      <c r="M28" s="790"/>
      <c r="N28" s="786"/>
      <c r="O28" s="674"/>
      <c r="P28" s="787"/>
      <c r="Q28" s="787"/>
      <c r="R28" s="787"/>
      <c r="S28" s="787"/>
    </row>
    <row r="29" spans="1:19" ht="20.100000000000001" customHeight="1" thickBot="1" x14ac:dyDescent="0.2">
      <c r="A29" s="80"/>
      <c r="B29" s="783" t="str">
        <f>IF(SUM(D29,L29)=0,"",SUM(D29,L29))</f>
        <v/>
      </c>
      <c r="C29" s="784"/>
      <c r="D29" s="784" t="str">
        <f t="shared" si="1"/>
        <v/>
      </c>
      <c r="E29" s="784"/>
      <c r="F29" s="785"/>
      <c r="G29" s="682"/>
      <c r="H29" s="682"/>
      <c r="I29" s="682"/>
      <c r="J29" s="682"/>
      <c r="K29" s="682"/>
      <c r="L29" s="784" t="str">
        <f t="shared" si="2"/>
        <v/>
      </c>
      <c r="M29" s="784"/>
      <c r="N29" s="785"/>
      <c r="O29" s="682"/>
      <c r="P29" s="788"/>
      <c r="Q29" s="788"/>
      <c r="R29" s="788"/>
      <c r="S29" s="788"/>
    </row>
    <row r="30" spans="1:19" ht="36" customHeight="1" x14ac:dyDescent="0.15">
      <c r="K30" s="674" t="s">
        <v>152</v>
      </c>
      <c r="L30" s="674"/>
      <c r="M30" s="674"/>
      <c r="N30" s="674"/>
      <c r="O30" s="674"/>
      <c r="P30" s="674"/>
      <c r="Q30" s="674"/>
      <c r="R30" s="674"/>
      <c r="S30" s="674"/>
    </row>
    <row r="31" spans="1:19" ht="36" customHeight="1" x14ac:dyDescent="0.15">
      <c r="A31" s="15" t="s">
        <v>153</v>
      </c>
    </row>
    <row r="32" spans="1:19" ht="20.100000000000001" customHeight="1" x14ac:dyDescent="0.15">
      <c r="A32" s="803" t="s">
        <v>800</v>
      </c>
      <c r="B32" s="803"/>
      <c r="C32" s="803"/>
      <c r="D32" s="803"/>
      <c r="E32" s="803"/>
      <c r="F32" s="803"/>
      <c r="G32" s="803"/>
      <c r="H32" s="803"/>
      <c r="I32" s="803"/>
      <c r="J32" s="803"/>
      <c r="K32" s="803"/>
      <c r="L32" s="803"/>
      <c r="M32" s="803"/>
      <c r="N32" s="803"/>
      <c r="O32" s="803"/>
      <c r="P32" s="803"/>
      <c r="Q32" s="803"/>
      <c r="R32" s="803"/>
      <c r="S32" s="803"/>
    </row>
    <row r="33" spans="1:19" ht="20.100000000000001" customHeight="1" x14ac:dyDescent="0.15">
      <c r="A33" s="803"/>
      <c r="B33" s="803"/>
      <c r="C33" s="803"/>
      <c r="D33" s="803"/>
      <c r="E33" s="803"/>
      <c r="F33" s="803"/>
      <c r="G33" s="803"/>
      <c r="H33" s="803"/>
      <c r="I33" s="803"/>
      <c r="J33" s="803"/>
      <c r="K33" s="803"/>
      <c r="L33" s="803"/>
      <c r="M33" s="803"/>
      <c r="N33" s="803"/>
      <c r="O33" s="803"/>
      <c r="P33" s="803"/>
      <c r="Q33" s="803"/>
      <c r="R33" s="803"/>
      <c r="S33" s="803"/>
    </row>
  </sheetData>
  <sheetProtection sheet="1"/>
  <mergeCells count="182">
    <mergeCell ref="B23:C23"/>
    <mergeCell ref="D23:E23"/>
    <mergeCell ref="F23:G23"/>
    <mergeCell ref="H23:I23"/>
    <mergeCell ref="J23:K23"/>
    <mergeCell ref="L23:M23"/>
    <mergeCell ref="N23:O23"/>
    <mergeCell ref="P23:Q23"/>
    <mergeCell ref="R23:S23"/>
    <mergeCell ref="N2:P2"/>
    <mergeCell ref="L21:M21"/>
    <mergeCell ref="P21:Q21"/>
    <mergeCell ref="L24:M24"/>
    <mergeCell ref="P22:Q22"/>
    <mergeCell ref="B24:C24"/>
    <mergeCell ref="D24:E24"/>
    <mergeCell ref="B22:C22"/>
    <mergeCell ref="D22:E22"/>
    <mergeCell ref="F24:G24"/>
    <mergeCell ref="H24:I24"/>
    <mergeCell ref="J22:K22"/>
    <mergeCell ref="P24:Q24"/>
    <mergeCell ref="N21:O21"/>
    <mergeCell ref="J21:K21"/>
    <mergeCell ref="H21:I21"/>
    <mergeCell ref="H22:I22"/>
    <mergeCell ref="J24:K24"/>
    <mergeCell ref="B6:C6"/>
    <mergeCell ref="D6:E6"/>
    <mergeCell ref="F6:G6"/>
    <mergeCell ref="H6:J6"/>
    <mergeCell ref="K6:M6"/>
    <mergeCell ref="N6:P6"/>
    <mergeCell ref="F2:G2"/>
    <mergeCell ref="F3:G3"/>
    <mergeCell ref="F5:G5"/>
    <mergeCell ref="K7:M7"/>
    <mergeCell ref="K4:M4"/>
    <mergeCell ref="N5:P5"/>
    <mergeCell ref="Q3:S3"/>
    <mergeCell ref="A32:S33"/>
    <mergeCell ref="N24:O24"/>
    <mergeCell ref="K30:S30"/>
    <mergeCell ref="N22:O22"/>
    <mergeCell ref="L22:M22"/>
    <mergeCell ref="Q7:S7"/>
    <mergeCell ref="P20:Q20"/>
    <mergeCell ref="R20:S20"/>
    <mergeCell ref="P19:Q19"/>
    <mergeCell ref="N20:O20"/>
    <mergeCell ref="F22:G22"/>
    <mergeCell ref="H2:J2"/>
    <mergeCell ref="H4:J4"/>
    <mergeCell ref="H3:J3"/>
    <mergeCell ref="K3:M3"/>
    <mergeCell ref="K2:M2"/>
    <mergeCell ref="J20:K20"/>
    <mergeCell ref="Q2:S2"/>
    <mergeCell ref="Q4:S4"/>
    <mergeCell ref="H7:J7"/>
    <mergeCell ref="R19:S19"/>
    <mergeCell ref="B21:C21"/>
    <mergeCell ref="D21:E21"/>
    <mergeCell ref="D4:E4"/>
    <mergeCell ref="D5:E5"/>
    <mergeCell ref="D7:E7"/>
    <mergeCell ref="F21:G21"/>
    <mergeCell ref="N3:P3"/>
    <mergeCell ref="N4:P4"/>
    <mergeCell ref="B2:C2"/>
    <mergeCell ref="D2:E2"/>
    <mergeCell ref="B3:C3"/>
    <mergeCell ref="D3:E3"/>
    <mergeCell ref="F4:G4"/>
    <mergeCell ref="B4:C4"/>
    <mergeCell ref="B7:C7"/>
    <mergeCell ref="B20:C20"/>
    <mergeCell ref="F20:G20"/>
    <mergeCell ref="L20:M20"/>
    <mergeCell ref="F19:G19"/>
    <mergeCell ref="D20:E20"/>
    <mergeCell ref="A18:A19"/>
    <mergeCell ref="Q5:S5"/>
    <mergeCell ref="H19:I19"/>
    <mergeCell ref="L19:M19"/>
    <mergeCell ref="D19:E19"/>
    <mergeCell ref="F7:G7"/>
    <mergeCell ref="B5:C5"/>
    <mergeCell ref="J19:K19"/>
    <mergeCell ref="H5:J5"/>
    <mergeCell ref="K5:M5"/>
    <mergeCell ref="B18:C19"/>
    <mergeCell ref="B8:C8"/>
    <mergeCell ref="D8:E8"/>
    <mergeCell ref="N7:P7"/>
    <mergeCell ref="K13:S13"/>
    <mergeCell ref="D18:K18"/>
    <mergeCell ref="L18:S18"/>
    <mergeCell ref="N19:O19"/>
    <mergeCell ref="Q6:S6"/>
    <mergeCell ref="F8:G8"/>
    <mergeCell ref="H8:J8"/>
    <mergeCell ref="K8:M8"/>
    <mergeCell ref="N8:P8"/>
    <mergeCell ref="Q8:S8"/>
    <mergeCell ref="B9:C9"/>
    <mergeCell ref="D9:E9"/>
    <mergeCell ref="F9:G9"/>
    <mergeCell ref="H9:J9"/>
    <mergeCell ref="K9:M9"/>
    <mergeCell ref="N9:P9"/>
    <mergeCell ref="Q9:S9"/>
    <mergeCell ref="Q10:S10"/>
    <mergeCell ref="Q11:S11"/>
    <mergeCell ref="B10:C10"/>
    <mergeCell ref="D10:E10"/>
    <mergeCell ref="F10:G10"/>
    <mergeCell ref="H10:J10"/>
    <mergeCell ref="K10:M10"/>
    <mergeCell ref="N10:P10"/>
    <mergeCell ref="Q12:S12"/>
    <mergeCell ref="B11:C11"/>
    <mergeCell ref="D11:E11"/>
    <mergeCell ref="B25:C25"/>
    <mergeCell ref="D25:E25"/>
    <mergeCell ref="F25:G25"/>
    <mergeCell ref="H25:I25"/>
    <mergeCell ref="J25:K25"/>
    <mergeCell ref="L25:M25"/>
    <mergeCell ref="N25:O25"/>
    <mergeCell ref="B12:C12"/>
    <mergeCell ref="D12:E12"/>
    <mergeCell ref="F12:G12"/>
    <mergeCell ref="H12:J12"/>
    <mergeCell ref="K12:M12"/>
    <mergeCell ref="N12:P12"/>
    <mergeCell ref="F11:G11"/>
    <mergeCell ref="H11:J11"/>
    <mergeCell ref="K11:M11"/>
    <mergeCell ref="N11:P11"/>
    <mergeCell ref="H20:I20"/>
    <mergeCell ref="R24:S24"/>
    <mergeCell ref="R22:S22"/>
    <mergeCell ref="R21:S21"/>
    <mergeCell ref="P25:Q25"/>
    <mergeCell ref="R25:S25"/>
    <mergeCell ref="B26:C26"/>
    <mergeCell ref="D26:E26"/>
    <mergeCell ref="F26:G26"/>
    <mergeCell ref="H26:I26"/>
    <mergeCell ref="J26:K26"/>
    <mergeCell ref="L26:M26"/>
    <mergeCell ref="N26:O26"/>
    <mergeCell ref="P26:Q26"/>
    <mergeCell ref="R26:S26"/>
    <mergeCell ref="B27:C27"/>
    <mergeCell ref="D27:E27"/>
    <mergeCell ref="F27:G27"/>
    <mergeCell ref="H27:I27"/>
    <mergeCell ref="J27:K27"/>
    <mergeCell ref="L27:M27"/>
    <mergeCell ref="N27:O27"/>
    <mergeCell ref="P27:Q27"/>
    <mergeCell ref="R27:S27"/>
    <mergeCell ref="B29:C29"/>
    <mergeCell ref="D29:E29"/>
    <mergeCell ref="F29:G29"/>
    <mergeCell ref="H29:I29"/>
    <mergeCell ref="J29:K29"/>
    <mergeCell ref="L29:M29"/>
    <mergeCell ref="N28:O28"/>
    <mergeCell ref="P28:Q28"/>
    <mergeCell ref="R28:S28"/>
    <mergeCell ref="N29:O29"/>
    <mergeCell ref="P29:Q29"/>
    <mergeCell ref="R29:S29"/>
    <mergeCell ref="B28:C28"/>
    <mergeCell ref="D28:E28"/>
    <mergeCell ref="F28:G28"/>
    <mergeCell ref="H28:I28"/>
    <mergeCell ref="J28:K28"/>
    <mergeCell ref="L28:M28"/>
  </mergeCells>
  <phoneticPr fontId="2"/>
  <pageMargins left="0.78740157480314965" right="0.51181102362204722" top="0.98425196850393704" bottom="0.74803149606299213" header="0.51181102362204722" footer="0.51181102362204722"/>
  <pageSetup paperSize="9" scale="94" firstPageNumber="22" orientation="portrait" useFirstPageNumber="1" r:id="rId1"/>
  <headerFooter alignWithMargins="0">
    <oddFooter>&amp;C&amp;P</oddFooter>
  </headerFooter>
  <rowBreaks count="1" manualBreakCount="1">
    <brk id="33"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I62"/>
  <sheetViews>
    <sheetView zoomScaleNormal="100" workbookViewId="0">
      <selection activeCell="P11" sqref="P11"/>
    </sheetView>
  </sheetViews>
  <sheetFormatPr defaultRowHeight="13.5" x14ac:dyDescent="0.15"/>
  <cols>
    <col min="1" max="1" width="12.875" style="18" customWidth="1"/>
    <col min="2" max="2" width="17.25" style="254" bestFit="1" customWidth="1"/>
    <col min="3" max="8" width="11.625" style="255" customWidth="1"/>
    <col min="9" max="16384" width="9" style="255"/>
  </cols>
  <sheetData>
    <row r="1" spans="1:8" ht="18" customHeight="1" x14ac:dyDescent="0.15">
      <c r="A1" s="253" t="s">
        <v>39</v>
      </c>
      <c r="C1" s="15"/>
      <c r="D1" s="15"/>
      <c r="E1" s="15" t="s">
        <v>408</v>
      </c>
      <c r="F1" s="14" t="s">
        <v>76</v>
      </c>
      <c r="G1" s="14"/>
    </row>
    <row r="2" spans="1:8" ht="18" customHeight="1" x14ac:dyDescent="0.15">
      <c r="C2" s="18"/>
      <c r="D2" s="18" t="s">
        <v>410</v>
      </c>
      <c r="E2" s="15" t="s">
        <v>1825</v>
      </c>
      <c r="F2" s="14"/>
      <c r="G2" s="15"/>
    </row>
    <row r="3" spans="1:8" ht="18" customHeight="1" thickBot="1" x14ac:dyDescent="0.2">
      <c r="A3" s="217"/>
      <c r="B3" s="256"/>
      <c r="C3" s="39"/>
      <c r="D3" s="39"/>
      <c r="E3" s="39" t="s">
        <v>409</v>
      </c>
      <c r="F3" s="14" t="s">
        <v>1826</v>
      </c>
    </row>
    <row r="4" spans="1:8" ht="15.75" customHeight="1" x14ac:dyDescent="0.15">
      <c r="A4" s="16"/>
      <c r="B4" s="257"/>
      <c r="C4" s="16" t="s">
        <v>1582</v>
      </c>
      <c r="D4" s="16" t="s">
        <v>1660</v>
      </c>
      <c r="E4" s="16" t="s">
        <v>1668</v>
      </c>
      <c r="F4" s="16" t="s">
        <v>1952</v>
      </c>
      <c r="G4" s="16" t="s">
        <v>2000</v>
      </c>
      <c r="H4" s="258"/>
    </row>
    <row r="5" spans="1:8" x14ac:dyDescent="0.15">
      <c r="A5" s="51"/>
      <c r="B5" s="259" t="s">
        <v>12</v>
      </c>
      <c r="C5" s="260">
        <v>15</v>
      </c>
      <c r="D5" s="255">
        <v>15</v>
      </c>
      <c r="E5" s="260">
        <v>15</v>
      </c>
      <c r="F5" s="260">
        <v>14</v>
      </c>
      <c r="G5" s="260">
        <v>14</v>
      </c>
    </row>
    <row r="6" spans="1:8" x14ac:dyDescent="0.15">
      <c r="A6" s="54" t="s">
        <v>15</v>
      </c>
      <c r="B6" s="261" t="s">
        <v>13</v>
      </c>
      <c r="C6" s="262">
        <v>501</v>
      </c>
      <c r="D6" s="255">
        <v>499</v>
      </c>
      <c r="E6" s="262">
        <v>498</v>
      </c>
      <c r="F6" s="262">
        <v>505</v>
      </c>
      <c r="G6" s="262">
        <v>507</v>
      </c>
    </row>
    <row r="7" spans="1:8" x14ac:dyDescent="0.15">
      <c r="A7" s="54"/>
      <c r="B7" s="261" t="s">
        <v>14</v>
      </c>
      <c r="C7" s="262">
        <v>75</v>
      </c>
      <c r="D7" s="255">
        <v>75</v>
      </c>
      <c r="E7" s="262">
        <v>75</v>
      </c>
      <c r="F7" s="262">
        <v>71</v>
      </c>
      <c r="G7" s="262">
        <v>71</v>
      </c>
    </row>
    <row r="8" spans="1:8" x14ac:dyDescent="0.15">
      <c r="A8" s="54"/>
      <c r="B8" s="261"/>
      <c r="C8" s="262"/>
      <c r="E8" s="262"/>
      <c r="F8" s="262"/>
      <c r="G8" s="262"/>
    </row>
    <row r="9" spans="1:8" x14ac:dyDescent="0.15">
      <c r="A9" s="651" t="s">
        <v>16</v>
      </c>
      <c r="B9" s="261" t="s">
        <v>12</v>
      </c>
      <c r="C9" s="263" t="s">
        <v>454</v>
      </c>
      <c r="D9" s="263" t="s">
        <v>454</v>
      </c>
      <c r="E9" s="263" t="s">
        <v>454</v>
      </c>
      <c r="F9" s="263" t="s">
        <v>454</v>
      </c>
      <c r="G9" s="263" t="s">
        <v>454</v>
      </c>
    </row>
    <row r="10" spans="1:8" x14ac:dyDescent="0.15">
      <c r="A10" s="651"/>
      <c r="B10" s="261" t="s">
        <v>14</v>
      </c>
      <c r="C10" s="263" t="s">
        <v>454</v>
      </c>
      <c r="D10" s="263" t="s">
        <v>454</v>
      </c>
      <c r="E10" s="263" t="s">
        <v>454</v>
      </c>
      <c r="F10" s="263" t="s">
        <v>454</v>
      </c>
      <c r="G10" s="263" t="s">
        <v>454</v>
      </c>
    </row>
    <row r="11" spans="1:8" x14ac:dyDescent="0.15">
      <c r="A11" s="54"/>
      <c r="B11" s="261"/>
      <c r="C11" s="262"/>
      <c r="D11" s="262"/>
      <c r="E11" s="262"/>
      <c r="F11" s="262"/>
      <c r="G11" s="262"/>
    </row>
    <row r="12" spans="1:8" x14ac:dyDescent="0.15">
      <c r="A12" s="651" t="s">
        <v>1618</v>
      </c>
      <c r="B12" s="261" t="s">
        <v>12</v>
      </c>
      <c r="C12" s="263" t="s">
        <v>868</v>
      </c>
      <c r="D12" s="263" t="s">
        <v>868</v>
      </c>
      <c r="E12" s="263" t="s">
        <v>868</v>
      </c>
      <c r="F12" s="263" t="s">
        <v>868</v>
      </c>
      <c r="G12" s="263" t="s">
        <v>868</v>
      </c>
    </row>
    <row r="13" spans="1:8" x14ac:dyDescent="0.15">
      <c r="A13" s="651"/>
      <c r="B13" s="261" t="s">
        <v>14</v>
      </c>
      <c r="C13" s="263" t="s">
        <v>868</v>
      </c>
      <c r="D13" s="263" t="s">
        <v>868</v>
      </c>
      <c r="E13" s="263" t="s">
        <v>868</v>
      </c>
      <c r="F13" s="263" t="s">
        <v>868</v>
      </c>
      <c r="G13" s="263" t="s">
        <v>868</v>
      </c>
    </row>
    <row r="14" spans="1:8" x14ac:dyDescent="0.15">
      <c r="A14" s="54"/>
      <c r="B14" s="261"/>
      <c r="C14" s="262"/>
      <c r="D14" s="262"/>
      <c r="E14" s="262"/>
      <c r="F14" s="262"/>
      <c r="G14" s="262"/>
    </row>
    <row r="15" spans="1:8" x14ac:dyDescent="0.15">
      <c r="A15" s="54" t="s">
        <v>442</v>
      </c>
      <c r="B15" s="261" t="s">
        <v>12</v>
      </c>
      <c r="C15" s="263" t="s">
        <v>868</v>
      </c>
      <c r="D15" s="263" t="s">
        <v>868</v>
      </c>
      <c r="E15" s="263" t="s">
        <v>868</v>
      </c>
      <c r="F15" s="263" t="s">
        <v>868</v>
      </c>
      <c r="G15" s="263" t="s">
        <v>868</v>
      </c>
    </row>
    <row r="16" spans="1:8" x14ac:dyDescent="0.15">
      <c r="A16" s="54" t="s">
        <v>1619</v>
      </c>
      <c r="B16" s="261" t="s">
        <v>14</v>
      </c>
      <c r="C16" s="263" t="s">
        <v>868</v>
      </c>
      <c r="D16" s="263" t="s">
        <v>868</v>
      </c>
      <c r="E16" s="263" t="s">
        <v>868</v>
      </c>
      <c r="F16" s="263" t="s">
        <v>868</v>
      </c>
      <c r="G16" s="263" t="s">
        <v>868</v>
      </c>
    </row>
    <row r="17" spans="1:7" x14ac:dyDescent="0.15">
      <c r="A17" s="54"/>
      <c r="B17" s="261"/>
      <c r="C17" s="262"/>
      <c r="E17" s="262"/>
      <c r="F17" s="262"/>
      <c r="G17" s="262"/>
    </row>
    <row r="18" spans="1:7" x14ac:dyDescent="0.15">
      <c r="A18" s="54" t="s">
        <v>1620</v>
      </c>
      <c r="B18" s="261" t="s">
        <v>12</v>
      </c>
      <c r="C18" s="262">
        <v>0</v>
      </c>
      <c r="D18" s="255">
        <v>0</v>
      </c>
      <c r="E18" s="262">
        <v>0</v>
      </c>
      <c r="F18" s="255">
        <v>0</v>
      </c>
      <c r="G18" s="255">
        <v>0</v>
      </c>
    </row>
    <row r="19" spans="1:7" x14ac:dyDescent="0.15">
      <c r="A19" s="54" t="s">
        <v>443</v>
      </c>
      <c r="B19" s="261" t="s">
        <v>14</v>
      </c>
      <c r="C19" s="263" t="s">
        <v>868</v>
      </c>
      <c r="D19" s="263" t="s">
        <v>868</v>
      </c>
      <c r="E19" s="263" t="s">
        <v>868</v>
      </c>
      <c r="F19" s="263" t="s">
        <v>868</v>
      </c>
      <c r="G19" s="263" t="s">
        <v>868</v>
      </c>
    </row>
    <row r="20" spans="1:7" x14ac:dyDescent="0.15">
      <c r="A20" s="54"/>
      <c r="B20" s="261"/>
      <c r="C20" s="262"/>
      <c r="D20" s="262"/>
      <c r="E20" s="262"/>
      <c r="F20" s="262"/>
      <c r="G20" s="262"/>
    </row>
    <row r="21" spans="1:7" x14ac:dyDescent="0.15">
      <c r="A21" s="651" t="s">
        <v>1621</v>
      </c>
      <c r="B21" s="261" t="s">
        <v>12</v>
      </c>
      <c r="C21" s="263" t="s">
        <v>868</v>
      </c>
      <c r="D21" s="263" t="s">
        <v>868</v>
      </c>
      <c r="E21" s="263" t="s">
        <v>868</v>
      </c>
      <c r="F21" s="263" t="s">
        <v>868</v>
      </c>
      <c r="G21" s="263" t="s">
        <v>868</v>
      </c>
    </row>
    <row r="22" spans="1:7" x14ac:dyDescent="0.15">
      <c r="A22" s="651"/>
      <c r="B22" s="261" t="s">
        <v>14</v>
      </c>
      <c r="C22" s="263" t="s">
        <v>868</v>
      </c>
      <c r="D22" s="263" t="s">
        <v>868</v>
      </c>
      <c r="E22" s="263" t="s">
        <v>868</v>
      </c>
      <c r="F22" s="263" t="s">
        <v>868</v>
      </c>
      <c r="G22" s="263" t="s">
        <v>868</v>
      </c>
    </row>
    <row r="23" spans="1:7" x14ac:dyDescent="0.15">
      <c r="A23" s="54"/>
      <c r="B23" s="261"/>
      <c r="C23" s="263"/>
      <c r="D23" s="263"/>
      <c r="E23" s="263"/>
      <c r="F23" s="263"/>
      <c r="G23" s="263"/>
    </row>
    <row r="24" spans="1:7" x14ac:dyDescent="0.15">
      <c r="A24" s="651" t="s">
        <v>1622</v>
      </c>
      <c r="B24" s="261" t="s">
        <v>12</v>
      </c>
      <c r="C24" s="263" t="s">
        <v>868</v>
      </c>
      <c r="D24" s="263" t="s">
        <v>868</v>
      </c>
      <c r="E24" s="263" t="s">
        <v>868</v>
      </c>
      <c r="F24" s="263" t="s">
        <v>868</v>
      </c>
      <c r="G24" s="263" t="s">
        <v>868</v>
      </c>
    </row>
    <row r="25" spans="1:7" x14ac:dyDescent="0.15">
      <c r="A25" s="651"/>
      <c r="B25" s="261" t="s">
        <v>14</v>
      </c>
      <c r="C25" s="263" t="s">
        <v>868</v>
      </c>
      <c r="D25" s="263" t="s">
        <v>868</v>
      </c>
      <c r="E25" s="263" t="s">
        <v>868</v>
      </c>
      <c r="F25" s="263" t="s">
        <v>868</v>
      </c>
      <c r="G25" s="263" t="s">
        <v>868</v>
      </c>
    </row>
    <row r="26" spans="1:7" x14ac:dyDescent="0.15">
      <c r="A26" s="54"/>
      <c r="B26" s="261"/>
      <c r="C26" s="263"/>
      <c r="D26" s="263"/>
      <c r="E26" s="263"/>
      <c r="F26" s="263"/>
      <c r="G26" s="263"/>
    </row>
    <row r="27" spans="1:7" x14ac:dyDescent="0.15">
      <c r="A27" s="651" t="s">
        <v>1623</v>
      </c>
      <c r="B27" s="261" t="s">
        <v>12</v>
      </c>
      <c r="C27" s="263" t="s">
        <v>868</v>
      </c>
      <c r="D27" s="263" t="s">
        <v>868</v>
      </c>
      <c r="E27" s="263" t="s">
        <v>868</v>
      </c>
      <c r="F27" s="263" t="s">
        <v>868</v>
      </c>
      <c r="G27" s="263" t="s">
        <v>868</v>
      </c>
    </row>
    <row r="28" spans="1:7" x14ac:dyDescent="0.15">
      <c r="A28" s="651"/>
      <c r="B28" s="261" t="s">
        <v>14</v>
      </c>
      <c r="C28" s="263" t="s">
        <v>868</v>
      </c>
      <c r="D28" s="263" t="s">
        <v>868</v>
      </c>
      <c r="E28" s="263" t="s">
        <v>868</v>
      </c>
      <c r="F28" s="263" t="s">
        <v>868</v>
      </c>
      <c r="G28" s="263" t="s">
        <v>868</v>
      </c>
    </row>
    <row r="29" spans="1:7" x14ac:dyDescent="0.15">
      <c r="A29" s="54"/>
      <c r="B29" s="261"/>
      <c r="C29" s="263"/>
      <c r="D29" s="263"/>
      <c r="E29" s="263"/>
      <c r="F29" s="263"/>
      <c r="G29" s="263"/>
    </row>
    <row r="30" spans="1:7" x14ac:dyDescent="0.15">
      <c r="A30" s="651" t="s">
        <v>1624</v>
      </c>
      <c r="B30" s="261" t="s">
        <v>12</v>
      </c>
      <c r="C30" s="263" t="s">
        <v>868</v>
      </c>
      <c r="D30" s="263" t="s">
        <v>868</v>
      </c>
      <c r="E30" s="263" t="s">
        <v>868</v>
      </c>
      <c r="F30" s="263" t="s">
        <v>868</v>
      </c>
      <c r="G30" s="263" t="s">
        <v>868</v>
      </c>
    </row>
    <row r="31" spans="1:7" x14ac:dyDescent="0.15">
      <c r="A31" s="651"/>
      <c r="B31" s="261" t="s">
        <v>14</v>
      </c>
      <c r="C31" s="263" t="s">
        <v>868</v>
      </c>
      <c r="D31" s="263" t="s">
        <v>868</v>
      </c>
      <c r="E31" s="263" t="s">
        <v>868</v>
      </c>
      <c r="F31" s="263" t="s">
        <v>868</v>
      </c>
      <c r="G31" s="263" t="s">
        <v>868</v>
      </c>
    </row>
    <row r="32" spans="1:7" x14ac:dyDescent="0.15">
      <c r="A32" s="54"/>
      <c r="B32" s="261"/>
      <c r="C32" s="263"/>
      <c r="D32" s="263"/>
      <c r="E32" s="263"/>
      <c r="F32" s="263"/>
      <c r="G32" s="263"/>
    </row>
    <row r="33" spans="1:7" x14ac:dyDescent="0.15">
      <c r="A33" s="651" t="s">
        <v>1625</v>
      </c>
      <c r="B33" s="261" t="s">
        <v>12</v>
      </c>
      <c r="C33" s="263" t="s">
        <v>868</v>
      </c>
      <c r="D33" s="263" t="s">
        <v>868</v>
      </c>
      <c r="E33" s="263" t="s">
        <v>868</v>
      </c>
      <c r="F33" s="263" t="s">
        <v>868</v>
      </c>
      <c r="G33" s="263" t="s">
        <v>868</v>
      </c>
    </row>
    <row r="34" spans="1:7" x14ac:dyDescent="0.15">
      <c r="A34" s="651"/>
      <c r="B34" s="261" t="s">
        <v>14</v>
      </c>
      <c r="C34" s="263" t="s">
        <v>868</v>
      </c>
      <c r="D34" s="263" t="s">
        <v>868</v>
      </c>
      <c r="E34" s="263" t="s">
        <v>868</v>
      </c>
      <c r="F34" s="263" t="s">
        <v>868</v>
      </c>
      <c r="G34" s="263" t="s">
        <v>868</v>
      </c>
    </row>
    <row r="35" spans="1:7" x14ac:dyDescent="0.15">
      <c r="A35" s="54"/>
      <c r="B35" s="261"/>
      <c r="C35" s="263"/>
      <c r="D35" s="263"/>
      <c r="E35" s="263"/>
      <c r="F35" s="263"/>
      <c r="G35" s="263"/>
    </row>
    <row r="36" spans="1:7" x14ac:dyDescent="0.15">
      <c r="A36" s="651" t="s">
        <v>1626</v>
      </c>
      <c r="B36" s="261" t="s">
        <v>12</v>
      </c>
      <c r="C36" s="263" t="s">
        <v>868</v>
      </c>
      <c r="D36" s="263" t="s">
        <v>868</v>
      </c>
      <c r="E36" s="263" t="s">
        <v>868</v>
      </c>
      <c r="F36" s="263" t="s">
        <v>868</v>
      </c>
      <c r="G36" s="263" t="s">
        <v>868</v>
      </c>
    </row>
    <row r="37" spans="1:7" x14ac:dyDescent="0.15">
      <c r="A37" s="651"/>
      <c r="B37" s="261" t="s">
        <v>14</v>
      </c>
      <c r="C37" s="263" t="s">
        <v>868</v>
      </c>
      <c r="D37" s="263" t="s">
        <v>868</v>
      </c>
      <c r="E37" s="263" t="s">
        <v>868</v>
      </c>
      <c r="F37" s="263" t="s">
        <v>868</v>
      </c>
      <c r="G37" s="263" t="s">
        <v>868</v>
      </c>
    </row>
    <row r="38" spans="1:7" x14ac:dyDescent="0.15">
      <c r="A38" s="54"/>
      <c r="B38" s="261"/>
      <c r="C38" s="263"/>
      <c r="D38" s="263"/>
      <c r="E38" s="263"/>
      <c r="F38" s="263"/>
      <c r="G38" s="263"/>
    </row>
    <row r="39" spans="1:7" x14ac:dyDescent="0.15">
      <c r="A39" s="651" t="s">
        <v>1627</v>
      </c>
      <c r="B39" s="261" t="s">
        <v>12</v>
      </c>
      <c r="C39" s="263" t="s">
        <v>868</v>
      </c>
      <c r="D39" s="263" t="s">
        <v>868</v>
      </c>
      <c r="E39" s="263" t="s">
        <v>868</v>
      </c>
      <c r="F39" s="263" t="s">
        <v>868</v>
      </c>
      <c r="G39" s="263" t="s">
        <v>868</v>
      </c>
    </row>
    <row r="40" spans="1:7" x14ac:dyDescent="0.15">
      <c r="A40" s="651"/>
      <c r="B40" s="261" t="s">
        <v>14</v>
      </c>
      <c r="C40" s="263" t="s">
        <v>868</v>
      </c>
      <c r="D40" s="263" t="s">
        <v>868</v>
      </c>
      <c r="E40" s="263" t="s">
        <v>868</v>
      </c>
      <c r="F40" s="263" t="s">
        <v>868</v>
      </c>
      <c r="G40" s="263" t="s">
        <v>868</v>
      </c>
    </row>
    <row r="41" spans="1:7" x14ac:dyDescent="0.15">
      <c r="A41" s="54"/>
      <c r="B41" s="261"/>
      <c r="C41" s="263"/>
      <c r="D41" s="263"/>
      <c r="E41" s="263"/>
      <c r="F41" s="263"/>
      <c r="G41" s="263"/>
    </row>
    <row r="42" spans="1:7" x14ac:dyDescent="0.15">
      <c r="A42" s="651" t="s">
        <v>1628</v>
      </c>
      <c r="B42" s="261" t="s">
        <v>12</v>
      </c>
      <c r="C42" s="263" t="s">
        <v>868</v>
      </c>
      <c r="D42" s="263" t="s">
        <v>868</v>
      </c>
      <c r="E42" s="263" t="s">
        <v>868</v>
      </c>
      <c r="F42" s="263" t="s">
        <v>868</v>
      </c>
      <c r="G42" s="263" t="s">
        <v>868</v>
      </c>
    </row>
    <row r="43" spans="1:7" x14ac:dyDescent="0.15">
      <c r="A43" s="651"/>
      <c r="B43" s="261" t="s">
        <v>14</v>
      </c>
      <c r="C43" s="263" t="s">
        <v>868</v>
      </c>
      <c r="D43" s="263" t="s">
        <v>868</v>
      </c>
      <c r="E43" s="263" t="s">
        <v>868</v>
      </c>
      <c r="F43" s="263" t="s">
        <v>868</v>
      </c>
      <c r="G43" s="263" t="s">
        <v>868</v>
      </c>
    </row>
    <row r="44" spans="1:7" x14ac:dyDescent="0.15">
      <c r="A44" s="54"/>
      <c r="B44" s="261"/>
      <c r="C44" s="263"/>
      <c r="D44" s="263"/>
      <c r="E44" s="263"/>
      <c r="F44" s="263"/>
      <c r="G44" s="263"/>
    </row>
    <row r="45" spans="1:7" x14ac:dyDescent="0.15">
      <c r="A45" s="651" t="s">
        <v>1629</v>
      </c>
      <c r="B45" s="261" t="s">
        <v>12</v>
      </c>
      <c r="C45" s="263" t="s">
        <v>868</v>
      </c>
      <c r="D45" s="263" t="s">
        <v>868</v>
      </c>
      <c r="E45" s="263" t="s">
        <v>868</v>
      </c>
      <c r="F45" s="263" t="s">
        <v>868</v>
      </c>
      <c r="G45" s="263" t="s">
        <v>868</v>
      </c>
    </row>
    <row r="46" spans="1:7" x14ac:dyDescent="0.15">
      <c r="A46" s="651"/>
      <c r="B46" s="261" t="s">
        <v>14</v>
      </c>
      <c r="C46" s="263" t="s">
        <v>868</v>
      </c>
      <c r="D46" s="263" t="s">
        <v>868</v>
      </c>
      <c r="E46" s="263" t="s">
        <v>868</v>
      </c>
      <c r="F46" s="263" t="s">
        <v>868</v>
      </c>
      <c r="G46" s="263" t="s">
        <v>868</v>
      </c>
    </row>
    <row r="47" spans="1:7" x14ac:dyDescent="0.15">
      <c r="A47" s="54"/>
      <c r="B47" s="261"/>
      <c r="C47" s="263"/>
      <c r="D47" s="263"/>
      <c r="E47" s="263"/>
      <c r="F47" s="263"/>
      <c r="G47" s="263"/>
    </row>
    <row r="48" spans="1:7" x14ac:dyDescent="0.15">
      <c r="A48" s="651" t="s">
        <v>1630</v>
      </c>
      <c r="B48" s="261" t="s">
        <v>12</v>
      </c>
      <c r="C48" s="263" t="s">
        <v>868</v>
      </c>
      <c r="D48" s="263" t="s">
        <v>868</v>
      </c>
      <c r="E48" s="263" t="s">
        <v>868</v>
      </c>
      <c r="F48" s="263" t="s">
        <v>868</v>
      </c>
      <c r="G48" s="263" t="s">
        <v>868</v>
      </c>
    </row>
    <row r="49" spans="1:9" x14ac:dyDescent="0.15">
      <c r="A49" s="651"/>
      <c r="B49" s="261" t="s">
        <v>14</v>
      </c>
      <c r="C49" s="263" t="s">
        <v>868</v>
      </c>
      <c r="D49" s="263" t="s">
        <v>868</v>
      </c>
      <c r="E49" s="263" t="s">
        <v>868</v>
      </c>
      <c r="F49" s="263" t="s">
        <v>868</v>
      </c>
      <c r="G49" s="263" t="s">
        <v>868</v>
      </c>
    </row>
    <row r="50" spans="1:9" x14ac:dyDescent="0.15">
      <c r="A50" s="54"/>
      <c r="B50" s="261"/>
      <c r="C50" s="263"/>
      <c r="D50" s="263"/>
      <c r="E50" s="263"/>
      <c r="F50" s="263"/>
      <c r="G50" s="263"/>
    </row>
    <row r="51" spans="1:9" x14ac:dyDescent="0.15">
      <c r="A51" s="651" t="s">
        <v>1631</v>
      </c>
      <c r="B51" s="261" t="s">
        <v>12</v>
      </c>
      <c r="C51" s="263" t="s">
        <v>868</v>
      </c>
      <c r="D51" s="263" t="s">
        <v>868</v>
      </c>
      <c r="E51" s="263" t="s">
        <v>868</v>
      </c>
      <c r="F51" s="263" t="s">
        <v>868</v>
      </c>
      <c r="G51" s="263" t="s">
        <v>868</v>
      </c>
    </row>
    <row r="52" spans="1:9" x14ac:dyDescent="0.15">
      <c r="A52" s="651"/>
      <c r="B52" s="261" t="s">
        <v>14</v>
      </c>
      <c r="C52" s="263" t="s">
        <v>868</v>
      </c>
      <c r="D52" s="263" t="s">
        <v>868</v>
      </c>
      <c r="E52" s="263" t="s">
        <v>868</v>
      </c>
      <c r="F52" s="263" t="s">
        <v>868</v>
      </c>
      <c r="G52" s="263" t="s">
        <v>868</v>
      </c>
    </row>
    <row r="53" spans="1:9" x14ac:dyDescent="0.15">
      <c r="A53" s="54"/>
      <c r="B53" s="261"/>
      <c r="C53" s="263"/>
      <c r="D53" s="263"/>
      <c r="E53" s="263"/>
      <c r="F53" s="263"/>
      <c r="G53" s="263"/>
    </row>
    <row r="54" spans="1:9" x14ac:dyDescent="0.15">
      <c r="A54" s="54" t="s">
        <v>1632</v>
      </c>
      <c r="B54" s="261" t="s">
        <v>12</v>
      </c>
      <c r="C54" s="263" t="s">
        <v>868</v>
      </c>
      <c r="D54" s="263" t="s">
        <v>868</v>
      </c>
      <c r="E54" s="263" t="s">
        <v>868</v>
      </c>
      <c r="F54" s="263" t="s">
        <v>868</v>
      </c>
      <c r="G54" s="263" t="s">
        <v>868</v>
      </c>
    </row>
    <row r="55" spans="1:9" x14ac:dyDescent="0.15">
      <c r="A55" s="54" t="s">
        <v>239</v>
      </c>
      <c r="B55" s="261" t="s">
        <v>14</v>
      </c>
      <c r="C55" s="263" t="s">
        <v>868</v>
      </c>
      <c r="D55" s="263" t="s">
        <v>868</v>
      </c>
      <c r="E55" s="263" t="s">
        <v>868</v>
      </c>
      <c r="F55" s="263" t="s">
        <v>868</v>
      </c>
      <c r="G55" s="263" t="s">
        <v>868</v>
      </c>
    </row>
    <row r="56" spans="1:9" x14ac:dyDescent="0.15">
      <c r="A56" s="54"/>
      <c r="B56" s="261"/>
      <c r="C56" s="263"/>
      <c r="D56" s="263"/>
      <c r="E56" s="263"/>
      <c r="F56" s="263"/>
      <c r="G56" s="263"/>
    </row>
    <row r="57" spans="1:9" x14ac:dyDescent="0.15">
      <c r="A57" s="54" t="s">
        <v>816</v>
      </c>
      <c r="B57" s="261" t="s">
        <v>12</v>
      </c>
      <c r="C57" s="264" t="s">
        <v>868</v>
      </c>
      <c r="D57" s="264" t="s">
        <v>868</v>
      </c>
      <c r="E57" s="264" t="s">
        <v>868</v>
      </c>
      <c r="F57" s="264" t="s">
        <v>868</v>
      </c>
      <c r="G57" s="264" t="s">
        <v>868</v>
      </c>
    </row>
    <row r="58" spans="1:9" x14ac:dyDescent="0.15">
      <c r="A58" s="54" t="s">
        <v>55</v>
      </c>
      <c r="B58" s="261" t="s">
        <v>14</v>
      </c>
      <c r="C58" s="264" t="s">
        <v>868</v>
      </c>
      <c r="D58" s="264" t="s">
        <v>868</v>
      </c>
      <c r="E58" s="264" t="s">
        <v>868</v>
      </c>
      <c r="F58" s="264" t="s">
        <v>868</v>
      </c>
      <c r="G58" s="264" t="s">
        <v>868</v>
      </c>
    </row>
    <row r="59" spans="1:9" ht="14.25" thickBot="1" x14ac:dyDescent="0.2">
      <c r="A59" s="133"/>
      <c r="B59" s="265"/>
      <c r="C59" s="266"/>
      <c r="D59" s="266"/>
      <c r="E59" s="266"/>
      <c r="F59" s="266"/>
      <c r="G59" s="266"/>
    </row>
    <row r="60" spans="1:9" ht="18" customHeight="1" x14ac:dyDescent="0.15">
      <c r="A60" s="253" t="s">
        <v>637</v>
      </c>
      <c r="C60" s="267"/>
      <c r="D60" s="685" t="s">
        <v>1829</v>
      </c>
      <c r="E60" s="804"/>
      <c r="F60" s="804"/>
      <c r="G60" s="804"/>
    </row>
    <row r="61" spans="1:9" ht="18" customHeight="1" x14ac:dyDescent="0.15">
      <c r="A61" s="805" t="s">
        <v>1827</v>
      </c>
      <c r="B61" s="806"/>
      <c r="C61" s="806"/>
      <c r="D61" s="806"/>
      <c r="E61" s="806"/>
      <c r="F61" s="806"/>
      <c r="G61" s="806"/>
      <c r="H61" s="262"/>
      <c r="I61" s="262"/>
    </row>
    <row r="62" spans="1:9" x14ac:dyDescent="0.15">
      <c r="C62" s="21"/>
      <c r="D62" s="21"/>
      <c r="E62" s="21"/>
      <c r="F62" s="21"/>
      <c r="G62" s="21"/>
      <c r="H62" s="21"/>
      <c r="I62" s="21"/>
    </row>
  </sheetData>
  <mergeCells count="15">
    <mergeCell ref="A30:A31"/>
    <mergeCell ref="A9:A10"/>
    <mergeCell ref="A12:A13"/>
    <mergeCell ref="A21:A22"/>
    <mergeCell ref="A24:A25"/>
    <mergeCell ref="A27:A28"/>
    <mergeCell ref="A51:A52"/>
    <mergeCell ref="D60:G60"/>
    <mergeCell ref="A61:G61"/>
    <mergeCell ref="A33:A34"/>
    <mergeCell ref="A36:A37"/>
    <mergeCell ref="A39:A40"/>
    <mergeCell ref="A42:A43"/>
    <mergeCell ref="A45:A46"/>
    <mergeCell ref="A48:A49"/>
  </mergeCells>
  <phoneticPr fontId="2"/>
  <pageMargins left="0.78740157480314965" right="0.78740157480314965" top="0.74803149606299213" bottom="0.98425196850393704" header="0.51181102362204722" footer="0.51181102362204722"/>
  <pageSetup paperSize="9" scale="90" firstPageNumber="23" orientation="portrait" useFirstPageNumber="1" r:id="rId1"/>
  <headerFooter alignWithMargins="0">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K19"/>
  <sheetViews>
    <sheetView zoomScaleNormal="100" workbookViewId="0">
      <selection activeCell="P11" sqref="P11"/>
    </sheetView>
  </sheetViews>
  <sheetFormatPr defaultRowHeight="13.5" x14ac:dyDescent="0.15"/>
  <cols>
    <col min="1" max="1" width="12.375" style="14" customWidth="1"/>
    <col min="2" max="11" width="7.625" style="15" customWidth="1"/>
    <col min="12" max="16384" width="9" style="15"/>
  </cols>
  <sheetData>
    <row r="1" spans="1:11" ht="24" customHeight="1" thickBot="1" x14ac:dyDescent="0.2">
      <c r="A1" s="217" t="s">
        <v>1576</v>
      </c>
      <c r="B1" s="39"/>
      <c r="C1" s="39"/>
      <c r="D1" s="39"/>
      <c r="E1" s="39"/>
      <c r="F1" s="39"/>
      <c r="G1" s="39"/>
      <c r="H1" s="39"/>
      <c r="I1" s="682" t="s">
        <v>468</v>
      </c>
      <c r="J1" s="682"/>
      <c r="K1" s="682"/>
    </row>
    <row r="2" spans="1:11" ht="24" customHeight="1" x14ac:dyDescent="0.15">
      <c r="A2" s="726" t="s">
        <v>325</v>
      </c>
      <c r="B2" s="729" t="s">
        <v>785</v>
      </c>
      <c r="C2" s="26" t="s">
        <v>554</v>
      </c>
      <c r="D2" s="271" t="s">
        <v>819</v>
      </c>
      <c r="E2" s="28" t="s">
        <v>1633</v>
      </c>
      <c r="F2" s="271" t="s">
        <v>1634</v>
      </c>
      <c r="G2" s="28" t="s">
        <v>1635</v>
      </c>
      <c r="H2" s="271" t="s">
        <v>1636</v>
      </c>
      <c r="I2" s="28" t="s">
        <v>1637</v>
      </c>
      <c r="J2" s="272" t="s">
        <v>1638</v>
      </c>
      <c r="K2" s="28" t="s">
        <v>367</v>
      </c>
    </row>
    <row r="3" spans="1:11" ht="24" customHeight="1" x14ac:dyDescent="0.15">
      <c r="A3" s="653"/>
      <c r="B3" s="711"/>
      <c r="C3" s="72" t="s">
        <v>1639</v>
      </c>
      <c r="D3" s="273" t="s">
        <v>658</v>
      </c>
      <c r="E3" s="274">
        <v>50</v>
      </c>
      <c r="F3" s="240">
        <v>100</v>
      </c>
      <c r="G3" s="274">
        <v>150</v>
      </c>
      <c r="H3" s="240">
        <v>200</v>
      </c>
      <c r="I3" s="274">
        <v>300</v>
      </c>
      <c r="J3" s="240">
        <v>500</v>
      </c>
      <c r="K3" s="275" t="s">
        <v>324</v>
      </c>
    </row>
    <row r="4" spans="1:11" ht="48" customHeight="1" x14ac:dyDescent="0.15">
      <c r="A4" s="276" t="s">
        <v>38</v>
      </c>
      <c r="B4" s="288">
        <f t="shared" ref="B4:B10" si="0">IF(SUM(C4:K4)=0,"",SUM(C4:K4))</f>
        <v>481</v>
      </c>
      <c r="C4" s="277">
        <v>359</v>
      </c>
      <c r="D4" s="277">
        <v>29</v>
      </c>
      <c r="E4" s="277">
        <v>59</v>
      </c>
      <c r="F4" s="277">
        <v>14</v>
      </c>
      <c r="G4" s="277">
        <v>3</v>
      </c>
      <c r="H4" s="277">
        <v>5</v>
      </c>
      <c r="I4" s="277">
        <v>3</v>
      </c>
      <c r="J4" s="277">
        <v>5</v>
      </c>
      <c r="K4" s="278">
        <v>4</v>
      </c>
    </row>
    <row r="5" spans="1:11" ht="48" customHeight="1" x14ac:dyDescent="0.15">
      <c r="A5" s="279" t="s">
        <v>45</v>
      </c>
      <c r="B5" s="288">
        <f t="shared" si="0"/>
        <v>443</v>
      </c>
      <c r="C5" s="280">
        <v>314</v>
      </c>
      <c r="D5" s="280">
        <v>30</v>
      </c>
      <c r="E5" s="280">
        <v>76</v>
      </c>
      <c r="F5" s="280">
        <v>12</v>
      </c>
      <c r="G5" s="280">
        <v>2</v>
      </c>
      <c r="H5" s="280">
        <v>2</v>
      </c>
      <c r="I5" s="280">
        <v>4</v>
      </c>
      <c r="J5" s="280">
        <v>2</v>
      </c>
      <c r="K5" s="281">
        <v>1</v>
      </c>
    </row>
    <row r="6" spans="1:11" ht="48" customHeight="1" x14ac:dyDescent="0.15">
      <c r="A6" s="279" t="s">
        <v>796</v>
      </c>
      <c r="B6" s="288">
        <f t="shared" si="0"/>
        <v>97</v>
      </c>
      <c r="C6" s="280">
        <v>34</v>
      </c>
      <c r="D6" s="280">
        <v>24</v>
      </c>
      <c r="E6" s="280">
        <v>24</v>
      </c>
      <c r="F6" s="280">
        <v>4</v>
      </c>
      <c r="G6" s="280">
        <v>2</v>
      </c>
      <c r="H6" s="280">
        <v>4</v>
      </c>
      <c r="I6" s="280">
        <v>4</v>
      </c>
      <c r="J6" s="280">
        <v>1</v>
      </c>
      <c r="K6" s="281" t="s">
        <v>1</v>
      </c>
    </row>
    <row r="7" spans="1:11" ht="48" customHeight="1" x14ac:dyDescent="0.15">
      <c r="A7" s="279" t="s">
        <v>461</v>
      </c>
      <c r="B7" s="617">
        <f t="shared" si="0"/>
        <v>75</v>
      </c>
      <c r="C7" s="280">
        <v>38</v>
      </c>
      <c r="D7" s="280">
        <v>9</v>
      </c>
      <c r="E7" s="280">
        <v>15</v>
      </c>
      <c r="F7" s="280">
        <v>4</v>
      </c>
      <c r="G7" s="811">
        <v>2</v>
      </c>
      <c r="H7" s="812"/>
      <c r="I7" s="280">
        <v>2</v>
      </c>
      <c r="J7" s="280">
        <v>3</v>
      </c>
      <c r="K7" s="281">
        <v>2</v>
      </c>
    </row>
    <row r="8" spans="1:11" ht="48" customHeight="1" x14ac:dyDescent="0.15">
      <c r="A8" s="279" t="s">
        <v>488</v>
      </c>
      <c r="B8" s="617">
        <f t="shared" si="0"/>
        <v>55</v>
      </c>
      <c r="C8" s="280">
        <v>29</v>
      </c>
      <c r="D8" s="280">
        <v>3</v>
      </c>
      <c r="E8" s="280">
        <v>11</v>
      </c>
      <c r="F8" s="280">
        <v>3</v>
      </c>
      <c r="G8" s="811">
        <v>3</v>
      </c>
      <c r="H8" s="812"/>
      <c r="I8" s="280">
        <v>2</v>
      </c>
      <c r="J8" s="280" t="s">
        <v>1</v>
      </c>
      <c r="K8" s="281">
        <v>4</v>
      </c>
    </row>
    <row r="9" spans="1:11" ht="48" customHeight="1" x14ac:dyDescent="0.15">
      <c r="A9" s="279" t="s">
        <v>378</v>
      </c>
      <c r="B9" s="288">
        <f t="shared" si="0"/>
        <v>39</v>
      </c>
      <c r="C9" s="280">
        <v>24</v>
      </c>
      <c r="D9" s="811">
        <v>8</v>
      </c>
      <c r="E9" s="812"/>
      <c r="F9" s="280">
        <v>1</v>
      </c>
      <c r="G9" s="811">
        <v>2</v>
      </c>
      <c r="H9" s="812"/>
      <c r="I9" s="280" t="s">
        <v>1</v>
      </c>
      <c r="J9" s="280" t="s">
        <v>1</v>
      </c>
      <c r="K9" s="281">
        <v>4</v>
      </c>
    </row>
    <row r="10" spans="1:11" ht="48" customHeight="1" x14ac:dyDescent="0.15">
      <c r="A10" s="279" t="s">
        <v>724</v>
      </c>
      <c r="B10" s="288">
        <f t="shared" si="0"/>
        <v>30</v>
      </c>
      <c r="C10" s="280">
        <v>11</v>
      </c>
      <c r="D10" s="811">
        <v>13</v>
      </c>
      <c r="E10" s="812"/>
      <c r="F10" s="280" t="s">
        <v>1</v>
      </c>
      <c r="G10" s="811">
        <v>1</v>
      </c>
      <c r="H10" s="812"/>
      <c r="I10" s="280" t="s">
        <v>1</v>
      </c>
      <c r="J10" s="280">
        <v>1</v>
      </c>
      <c r="K10" s="281">
        <v>4</v>
      </c>
    </row>
    <row r="11" spans="1:11" ht="48" customHeight="1" x14ac:dyDescent="0.15">
      <c r="A11" s="279" t="s">
        <v>1659</v>
      </c>
      <c r="B11" s="288">
        <f>IF(SUM(C11:K11)=0,"",SUM(C11:K11))</f>
        <v>23</v>
      </c>
      <c r="C11" s="280">
        <v>5</v>
      </c>
      <c r="D11" s="811">
        <v>13</v>
      </c>
      <c r="E11" s="812"/>
      <c r="F11" s="280" t="s">
        <v>1</v>
      </c>
      <c r="G11" s="811" t="s">
        <v>1</v>
      </c>
      <c r="H11" s="812"/>
      <c r="I11" s="280">
        <v>1</v>
      </c>
      <c r="J11" s="280">
        <v>1</v>
      </c>
      <c r="K11" s="281">
        <v>3</v>
      </c>
    </row>
    <row r="12" spans="1:11" ht="48" customHeight="1" x14ac:dyDescent="0.15">
      <c r="A12" s="282"/>
      <c r="B12" s="288" t="str">
        <f>IF(SUM(C12:K12)=0,"",SUM(C12:K12))</f>
        <v/>
      </c>
      <c r="C12" s="283"/>
      <c r="D12" s="809"/>
      <c r="E12" s="810"/>
      <c r="F12" s="283"/>
      <c r="G12" s="809"/>
      <c r="H12" s="810"/>
      <c r="I12" s="283"/>
      <c r="J12" s="283"/>
      <c r="K12" s="284"/>
    </row>
    <row r="13" spans="1:11" ht="48" customHeight="1" thickBot="1" x14ac:dyDescent="0.2">
      <c r="A13" s="80"/>
      <c r="B13" s="288" t="str">
        <f>IF(SUM(C13:K13)=0,"",SUM(C13:K13))</f>
        <v/>
      </c>
      <c r="C13" s="285"/>
      <c r="D13" s="807"/>
      <c r="E13" s="808"/>
      <c r="F13" s="285"/>
      <c r="G13" s="807"/>
      <c r="H13" s="808"/>
      <c r="I13" s="285"/>
      <c r="J13" s="285"/>
      <c r="K13" s="286"/>
    </row>
    <row r="14" spans="1:11" ht="24" customHeight="1" x14ac:dyDescent="0.15">
      <c r="A14" s="287" t="s">
        <v>379</v>
      </c>
      <c r="B14" s="244"/>
      <c r="C14" s="244"/>
      <c r="D14" s="244"/>
      <c r="E14" s="244"/>
      <c r="F14" s="244"/>
      <c r="G14" s="244"/>
      <c r="H14" s="244"/>
      <c r="I14" s="244"/>
      <c r="J14" s="244"/>
      <c r="K14" s="244"/>
    </row>
    <row r="15" spans="1:11" ht="24" customHeight="1" x14ac:dyDescent="0.15">
      <c r="A15" s="40" t="s">
        <v>832</v>
      </c>
      <c r="D15" s="28"/>
      <c r="E15" s="28"/>
    </row>
    <row r="16" spans="1:11" ht="24" customHeight="1" x14ac:dyDescent="0.15">
      <c r="A16" s="40" t="s">
        <v>36</v>
      </c>
    </row>
    <row r="17" spans="6:11" ht="24" customHeight="1" x14ac:dyDescent="0.15">
      <c r="F17" s="674" t="s">
        <v>152</v>
      </c>
      <c r="G17" s="674"/>
      <c r="H17" s="674"/>
      <c r="I17" s="674"/>
      <c r="J17" s="674"/>
      <c r="K17" s="674"/>
    </row>
    <row r="18" spans="6:11" ht="24" customHeight="1" x14ac:dyDescent="0.15"/>
    <row r="19" spans="6:11" ht="24" customHeight="1" x14ac:dyDescent="0.15"/>
  </sheetData>
  <mergeCells count="16">
    <mergeCell ref="B2:B3"/>
    <mergeCell ref="A2:A3"/>
    <mergeCell ref="D11:E11"/>
    <mergeCell ref="G11:H11"/>
    <mergeCell ref="D9:E9"/>
    <mergeCell ref="G7:H7"/>
    <mergeCell ref="G8:H8"/>
    <mergeCell ref="G9:H9"/>
    <mergeCell ref="D10:E10"/>
    <mergeCell ref="G10:H10"/>
    <mergeCell ref="F17:K17"/>
    <mergeCell ref="I1:K1"/>
    <mergeCell ref="D13:E13"/>
    <mergeCell ref="G13:H13"/>
    <mergeCell ref="D12:E12"/>
    <mergeCell ref="G12:H12"/>
  </mergeCells>
  <phoneticPr fontId="2"/>
  <pageMargins left="0.78740157480314965" right="0.47244094488188981" top="0.98425196850393704" bottom="0.98425196850393704" header="0.51181102362204722" footer="0.51181102362204722"/>
  <pageSetup paperSize="9" scale="98" firstPageNumber="24" orientation="portrait" useFirstPageNumber="1" r:id="rId1"/>
  <headerFooter alignWithMargins="0">
    <oddFooter>&amp;C&amp;P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P32"/>
  <sheetViews>
    <sheetView zoomScaleNormal="100" workbookViewId="0">
      <selection activeCell="P11" sqref="P11"/>
    </sheetView>
  </sheetViews>
  <sheetFormatPr defaultRowHeight="18" customHeight="1" x14ac:dyDescent="0.15"/>
  <cols>
    <col min="1" max="1" width="12.625" style="15" customWidth="1"/>
    <col min="2" max="2" width="4.5" style="15" bestFit="1" customWidth="1"/>
    <col min="3" max="3" width="5.25" style="15" bestFit="1" customWidth="1"/>
    <col min="4" max="4" width="5.25" style="15" customWidth="1"/>
    <col min="5" max="5" width="5.375" style="15" bestFit="1" customWidth="1"/>
    <col min="6" max="7" width="4.75" style="15" bestFit="1" customWidth="1"/>
    <col min="8" max="8" width="4.5" style="15" bestFit="1" customWidth="1"/>
    <col min="9" max="9" width="5.5" style="15" bestFit="1" customWidth="1"/>
    <col min="10" max="10" width="5.375" style="15" bestFit="1" customWidth="1"/>
    <col min="11" max="11" width="7.125" style="15" bestFit="1" customWidth="1"/>
    <col min="12" max="12" width="6.875" style="15" bestFit="1" customWidth="1"/>
    <col min="13" max="13" width="6.625" style="15" bestFit="1" customWidth="1"/>
    <col min="14" max="14" width="7.125" style="15" bestFit="1" customWidth="1"/>
    <col min="15" max="16" width="7" style="15" customWidth="1"/>
    <col min="17" max="16384" width="9" style="15"/>
  </cols>
  <sheetData>
    <row r="1" spans="1:16" ht="24" customHeight="1" thickBot="1" x14ac:dyDescent="0.2">
      <c r="A1" s="39" t="s">
        <v>19</v>
      </c>
      <c r="B1" s="39"/>
      <c r="C1" s="39"/>
      <c r="D1" s="39"/>
      <c r="E1" s="39"/>
      <c r="F1" s="39"/>
      <c r="G1" s="39"/>
      <c r="H1" s="39"/>
      <c r="I1" s="39"/>
      <c r="J1" s="39"/>
      <c r="K1" s="39"/>
      <c r="L1" s="682" t="s">
        <v>326</v>
      </c>
      <c r="M1" s="682"/>
      <c r="N1" s="682"/>
    </row>
    <row r="2" spans="1:16" ht="24" customHeight="1" x14ac:dyDescent="0.15">
      <c r="A2" s="726" t="s">
        <v>323</v>
      </c>
      <c r="B2" s="725" t="s">
        <v>785</v>
      </c>
      <c r="C2" s="659" t="s">
        <v>828</v>
      </c>
      <c r="D2" s="660"/>
      <c r="E2" s="660"/>
      <c r="F2" s="660"/>
      <c r="G2" s="660"/>
      <c r="H2" s="660"/>
      <c r="I2" s="660"/>
      <c r="J2" s="662"/>
      <c r="K2" s="813" t="s">
        <v>660</v>
      </c>
      <c r="L2" s="813" t="s">
        <v>388</v>
      </c>
      <c r="M2" s="813" t="s">
        <v>786</v>
      </c>
      <c r="N2" s="813" t="s">
        <v>657</v>
      </c>
      <c r="O2" s="289"/>
      <c r="P2" s="289"/>
    </row>
    <row r="3" spans="1:16" ht="24" customHeight="1" x14ac:dyDescent="0.15">
      <c r="A3" s="651"/>
      <c r="B3" s="650"/>
      <c r="C3" s="819" t="s">
        <v>394</v>
      </c>
      <c r="D3" s="816" t="s">
        <v>560</v>
      </c>
      <c r="E3" s="702" t="s">
        <v>327</v>
      </c>
      <c r="F3" s="702"/>
      <c r="G3" s="702"/>
      <c r="H3" s="702"/>
      <c r="I3" s="702"/>
      <c r="J3" s="703"/>
      <c r="K3" s="814"/>
      <c r="L3" s="814"/>
      <c r="M3" s="814"/>
      <c r="N3" s="814"/>
    </row>
    <row r="4" spans="1:16" ht="24" customHeight="1" x14ac:dyDescent="0.15">
      <c r="A4" s="651"/>
      <c r="B4" s="650"/>
      <c r="C4" s="667"/>
      <c r="D4" s="817"/>
      <c r="E4" s="290" t="s">
        <v>75</v>
      </c>
      <c r="F4" s="26" t="s">
        <v>74</v>
      </c>
      <c r="G4" s="290" t="s">
        <v>73</v>
      </c>
      <c r="H4" s="26" t="s">
        <v>72</v>
      </c>
      <c r="I4" s="290" t="s">
        <v>71</v>
      </c>
      <c r="J4" s="26" t="s">
        <v>67</v>
      </c>
      <c r="K4" s="814"/>
      <c r="L4" s="814"/>
      <c r="M4" s="814"/>
      <c r="N4" s="814"/>
    </row>
    <row r="5" spans="1:16" ht="24" customHeight="1" x14ac:dyDescent="0.15">
      <c r="A5" s="653"/>
      <c r="B5" s="652"/>
      <c r="C5" s="668"/>
      <c r="D5" s="818"/>
      <c r="E5" s="242" t="s">
        <v>658</v>
      </c>
      <c r="F5" s="275" t="s">
        <v>70</v>
      </c>
      <c r="G5" s="273" t="s">
        <v>69</v>
      </c>
      <c r="H5" s="275" t="s">
        <v>68</v>
      </c>
      <c r="I5" s="242" t="s">
        <v>67</v>
      </c>
      <c r="J5" s="72" t="s">
        <v>659</v>
      </c>
      <c r="K5" s="815"/>
      <c r="L5" s="815"/>
      <c r="M5" s="815"/>
      <c r="N5" s="815"/>
    </row>
    <row r="6" spans="1:16" ht="24" customHeight="1" x14ac:dyDescent="0.15">
      <c r="A6" s="47" t="s">
        <v>1667</v>
      </c>
      <c r="B6" s="292">
        <f>IF(SUM(C6:J6)=0,"",SUM(C6:J6))</f>
        <v>15</v>
      </c>
      <c r="C6" s="21" t="s">
        <v>454</v>
      </c>
      <c r="D6" s="21">
        <v>2</v>
      </c>
      <c r="E6" s="21" t="s">
        <v>454</v>
      </c>
      <c r="F6" s="21">
        <v>6</v>
      </c>
      <c r="G6" s="21">
        <v>3</v>
      </c>
      <c r="H6" s="21">
        <v>3</v>
      </c>
      <c r="I6" s="21" t="s">
        <v>454</v>
      </c>
      <c r="J6" s="21">
        <v>1</v>
      </c>
      <c r="K6" s="21">
        <v>11</v>
      </c>
      <c r="L6" s="21">
        <v>1</v>
      </c>
      <c r="M6" s="21">
        <v>1</v>
      </c>
      <c r="N6" s="21">
        <v>2</v>
      </c>
    </row>
    <row r="7" spans="1:16" ht="24" customHeight="1" x14ac:dyDescent="0.15">
      <c r="A7" s="47" t="s">
        <v>864</v>
      </c>
      <c r="B7" s="292">
        <f t="shared" ref="B7:B15" si="0">IF(SUM(C7:J7)=0,"",SUM(C7:J7))</f>
        <v>12</v>
      </c>
      <c r="C7" s="21" t="s">
        <v>454</v>
      </c>
      <c r="D7" s="21">
        <v>1</v>
      </c>
      <c r="E7" s="21" t="s">
        <v>454</v>
      </c>
      <c r="F7" s="21">
        <v>2</v>
      </c>
      <c r="G7" s="21">
        <v>3</v>
      </c>
      <c r="H7" s="21">
        <v>4</v>
      </c>
      <c r="I7" s="21" t="s">
        <v>454</v>
      </c>
      <c r="J7" s="21">
        <v>2</v>
      </c>
      <c r="K7" s="21">
        <v>8</v>
      </c>
      <c r="L7" s="21">
        <v>2</v>
      </c>
      <c r="M7" s="21" t="s">
        <v>454</v>
      </c>
      <c r="N7" s="21">
        <v>2</v>
      </c>
    </row>
    <row r="8" spans="1:16" ht="24" customHeight="1" x14ac:dyDescent="0.15">
      <c r="A8" s="47"/>
      <c r="B8" s="292" t="str">
        <f>IF(SUM(C8:J8)=0,"",SUM(C8:J8))</f>
        <v/>
      </c>
      <c r="C8" s="21"/>
      <c r="D8" s="21"/>
      <c r="E8" s="21"/>
      <c r="F8" s="21"/>
      <c r="G8" s="21"/>
      <c r="H8" s="21"/>
      <c r="I8" s="21"/>
      <c r="J8" s="21"/>
      <c r="K8" s="21"/>
      <c r="L8" s="21"/>
      <c r="M8" s="21"/>
      <c r="N8" s="21"/>
    </row>
    <row r="9" spans="1:16" ht="24" customHeight="1" x14ac:dyDescent="0.15">
      <c r="A9" s="47"/>
      <c r="B9" s="292" t="str">
        <f t="shared" si="0"/>
        <v/>
      </c>
      <c r="C9" s="21"/>
      <c r="D9" s="21"/>
      <c r="E9" s="21"/>
      <c r="F9" s="21"/>
      <c r="G9" s="21"/>
      <c r="H9" s="21"/>
      <c r="I9" s="21"/>
      <c r="J9" s="21"/>
      <c r="K9" s="21"/>
      <c r="L9" s="21"/>
      <c r="M9" s="21"/>
      <c r="N9" s="21"/>
    </row>
    <row r="10" spans="1:16" ht="24" customHeight="1" x14ac:dyDescent="0.15">
      <c r="A10" s="47"/>
      <c r="B10" s="292" t="str">
        <f t="shared" si="0"/>
        <v/>
      </c>
      <c r="C10" s="21"/>
      <c r="D10" s="21"/>
      <c r="E10" s="21"/>
      <c r="F10" s="21"/>
      <c r="G10" s="21"/>
      <c r="H10" s="21"/>
      <c r="I10" s="21"/>
      <c r="J10" s="21"/>
      <c r="K10" s="21"/>
      <c r="L10" s="21"/>
      <c r="M10" s="21"/>
      <c r="N10" s="21"/>
    </row>
    <row r="11" spans="1:16" ht="24" customHeight="1" x14ac:dyDescent="0.15">
      <c r="A11" s="47"/>
      <c r="B11" s="292" t="str">
        <f>IF(SUM(C11:J11)=0,"",SUM(C11:J11))</f>
        <v/>
      </c>
      <c r="C11" s="21"/>
      <c r="D11" s="21"/>
      <c r="E11" s="21"/>
      <c r="F11" s="21"/>
      <c r="G11" s="21"/>
      <c r="H11" s="21"/>
      <c r="I11" s="21"/>
      <c r="J11" s="21"/>
      <c r="K11" s="21"/>
      <c r="L11" s="21"/>
      <c r="M11" s="21"/>
      <c r="N11" s="21"/>
    </row>
    <row r="12" spans="1:16" ht="24" customHeight="1" x14ac:dyDescent="0.15">
      <c r="A12" s="47"/>
      <c r="B12" s="292" t="str">
        <f>IF(SUM(C12:J12)=0,"",SUM(C12:J12))</f>
        <v/>
      </c>
      <c r="C12" s="21"/>
      <c r="D12" s="21"/>
      <c r="E12" s="21"/>
      <c r="F12" s="21"/>
      <c r="G12" s="21"/>
      <c r="H12" s="21"/>
      <c r="I12" s="21"/>
      <c r="J12" s="21"/>
      <c r="K12" s="21"/>
      <c r="L12" s="21"/>
      <c r="M12" s="21"/>
      <c r="N12" s="21"/>
    </row>
    <row r="13" spans="1:16" ht="24" customHeight="1" x14ac:dyDescent="0.15">
      <c r="A13" s="47"/>
      <c r="B13" s="292" t="str">
        <f>IF(SUM(C13:J13)=0,"",SUM(C13:J13))</f>
        <v/>
      </c>
      <c r="C13" s="21"/>
      <c r="D13" s="21"/>
      <c r="E13" s="21"/>
      <c r="F13" s="21"/>
      <c r="G13" s="21"/>
      <c r="H13" s="21"/>
      <c r="I13" s="21"/>
      <c r="J13" s="21"/>
      <c r="K13" s="21"/>
      <c r="L13" s="21"/>
      <c r="M13" s="21"/>
      <c r="N13" s="21"/>
    </row>
    <row r="14" spans="1:16" ht="24" customHeight="1" x14ac:dyDescent="0.15">
      <c r="A14" s="47"/>
      <c r="B14" s="292" t="str">
        <f>IF(SUM(C14:J14)=0,"",SUM(C14:J14))</f>
        <v/>
      </c>
      <c r="C14" s="21"/>
      <c r="D14" s="21"/>
      <c r="E14" s="21"/>
      <c r="F14" s="21"/>
      <c r="G14" s="21"/>
      <c r="H14" s="21"/>
      <c r="I14" s="21"/>
      <c r="J14" s="21"/>
      <c r="K14" s="21"/>
      <c r="L14" s="21"/>
      <c r="M14" s="21"/>
      <c r="N14" s="21"/>
    </row>
    <row r="15" spans="1:16" ht="24" customHeight="1" thickBot="1" x14ac:dyDescent="0.2">
      <c r="A15" s="47"/>
      <c r="B15" s="292" t="str">
        <f t="shared" si="0"/>
        <v/>
      </c>
      <c r="C15" s="21"/>
      <c r="D15" s="21"/>
      <c r="E15" s="21"/>
      <c r="F15" s="21"/>
      <c r="G15" s="21"/>
      <c r="H15" s="21"/>
      <c r="I15" s="21"/>
      <c r="J15" s="21"/>
      <c r="K15" s="21"/>
      <c r="L15" s="21"/>
      <c r="M15" s="21"/>
      <c r="N15" s="21"/>
    </row>
    <row r="16" spans="1:16" ht="24" customHeight="1" x14ac:dyDescent="0.15">
      <c r="A16" s="244"/>
      <c r="B16" s="685" t="s">
        <v>859</v>
      </c>
      <c r="C16" s="740"/>
      <c r="D16" s="740"/>
      <c r="E16" s="740"/>
      <c r="F16" s="740"/>
      <c r="G16" s="740"/>
      <c r="H16" s="740"/>
      <c r="I16" s="740"/>
      <c r="J16" s="740"/>
      <c r="K16" s="740"/>
      <c r="L16" s="740"/>
      <c r="M16" s="740"/>
      <c r="N16" s="740"/>
    </row>
    <row r="19" spans="1:14" ht="24" customHeight="1" thickBot="1" x14ac:dyDescent="0.2">
      <c r="A19" s="39" t="s">
        <v>33</v>
      </c>
      <c r="B19" s="39"/>
      <c r="C19" s="39"/>
      <c r="D19" s="39"/>
      <c r="E19" s="39"/>
      <c r="F19" s="39"/>
      <c r="G19" s="39"/>
      <c r="H19" s="39"/>
      <c r="I19" s="39"/>
      <c r="J19" s="39"/>
      <c r="K19" s="39"/>
      <c r="L19" s="682" t="s">
        <v>326</v>
      </c>
      <c r="M19" s="682"/>
      <c r="N19" s="682"/>
    </row>
    <row r="20" spans="1:14" ht="24" customHeight="1" x14ac:dyDescent="0.15">
      <c r="A20" s="726" t="s">
        <v>323</v>
      </c>
      <c r="B20" s="802" t="s">
        <v>785</v>
      </c>
      <c r="C20" s="725"/>
      <c r="D20" s="726"/>
      <c r="E20" s="802" t="s">
        <v>389</v>
      </c>
      <c r="F20" s="725"/>
      <c r="G20" s="802" t="s">
        <v>390</v>
      </c>
      <c r="H20" s="725"/>
      <c r="I20" s="248" t="s">
        <v>392</v>
      </c>
      <c r="J20" s="248" t="s">
        <v>437</v>
      </c>
      <c r="K20" s="248" t="s">
        <v>438</v>
      </c>
      <c r="L20" s="248" t="s">
        <v>851</v>
      </c>
      <c r="M20" s="248" t="s">
        <v>381</v>
      </c>
      <c r="N20" s="248" t="s">
        <v>393</v>
      </c>
    </row>
    <row r="21" spans="1:14" ht="24" customHeight="1" x14ac:dyDescent="0.15">
      <c r="A21" s="653"/>
      <c r="B21" s="668"/>
      <c r="C21" s="652"/>
      <c r="D21" s="653"/>
      <c r="E21" s="668"/>
      <c r="F21" s="652"/>
      <c r="G21" s="668"/>
      <c r="H21" s="652"/>
      <c r="I21" s="241" t="s">
        <v>391</v>
      </c>
      <c r="J21" s="291">
        <v>89</v>
      </c>
      <c r="K21" s="291">
        <v>149</v>
      </c>
      <c r="L21" s="291">
        <v>199</v>
      </c>
      <c r="M21" s="291">
        <v>249</v>
      </c>
      <c r="N21" s="241" t="s">
        <v>659</v>
      </c>
    </row>
    <row r="22" spans="1:14" ht="24" customHeight="1" x14ac:dyDescent="0.15">
      <c r="A22" s="47" t="s">
        <v>1667</v>
      </c>
      <c r="B22" s="820">
        <f>IF(SUM(E22:H22)=0,"",SUM(E22:H22))</f>
        <v>15</v>
      </c>
      <c r="C22" s="821"/>
      <c r="D22" s="821"/>
      <c r="E22" s="674">
        <v>14</v>
      </c>
      <c r="F22" s="674"/>
      <c r="G22" s="674">
        <v>1</v>
      </c>
      <c r="H22" s="674"/>
      <c r="I22" s="249" t="s">
        <v>563</v>
      </c>
      <c r="J22" s="21" t="s">
        <v>563</v>
      </c>
      <c r="K22" s="21" t="s">
        <v>563</v>
      </c>
      <c r="L22" s="21" t="s">
        <v>66</v>
      </c>
      <c r="M22" s="21" t="s">
        <v>66</v>
      </c>
      <c r="N22" s="249" t="s">
        <v>563</v>
      </c>
    </row>
    <row r="23" spans="1:14" ht="24" customHeight="1" x14ac:dyDescent="0.15">
      <c r="A23" s="47" t="s">
        <v>864</v>
      </c>
      <c r="B23" s="820">
        <f t="shared" ref="B23:B31" si="1">IF(SUM(E23:H23)=0,"",SUM(E23:H23))</f>
        <v>12</v>
      </c>
      <c r="C23" s="821"/>
      <c r="D23" s="821"/>
      <c r="E23" s="674">
        <v>11</v>
      </c>
      <c r="F23" s="674"/>
      <c r="G23" s="674">
        <v>1</v>
      </c>
      <c r="H23" s="674"/>
      <c r="I23" s="249" t="s">
        <v>66</v>
      </c>
      <c r="J23" s="21" t="s">
        <v>66</v>
      </c>
      <c r="K23" s="21" t="s">
        <v>66</v>
      </c>
      <c r="L23" s="21" t="s">
        <v>66</v>
      </c>
      <c r="M23" s="21" t="s">
        <v>66</v>
      </c>
      <c r="N23" s="249" t="s">
        <v>66</v>
      </c>
    </row>
    <row r="24" spans="1:14" ht="24" customHeight="1" x14ac:dyDescent="0.15">
      <c r="A24" s="47"/>
      <c r="B24" s="820" t="str">
        <f t="shared" si="1"/>
        <v/>
      </c>
      <c r="C24" s="821"/>
      <c r="D24" s="821"/>
      <c r="E24" s="674"/>
      <c r="F24" s="674"/>
      <c r="G24" s="674"/>
      <c r="H24" s="674"/>
      <c r="I24" s="249"/>
      <c r="J24" s="21"/>
      <c r="K24" s="21"/>
      <c r="L24" s="21"/>
      <c r="M24" s="21"/>
      <c r="N24" s="249"/>
    </row>
    <row r="25" spans="1:14" ht="24" customHeight="1" x14ac:dyDescent="0.15">
      <c r="A25" s="47"/>
      <c r="B25" s="820" t="str">
        <f>IF(SUM(E25:H25)=0,"",SUM(E25:H25))</f>
        <v/>
      </c>
      <c r="C25" s="821"/>
      <c r="D25" s="821"/>
      <c r="E25" s="674"/>
      <c r="F25" s="674"/>
      <c r="G25" s="674"/>
      <c r="H25" s="674"/>
      <c r="I25" s="249"/>
      <c r="J25" s="21"/>
      <c r="K25" s="21"/>
      <c r="L25" s="21"/>
      <c r="M25" s="21"/>
      <c r="N25" s="249"/>
    </row>
    <row r="26" spans="1:14" ht="24" customHeight="1" x14ac:dyDescent="0.15">
      <c r="A26" s="47"/>
      <c r="B26" s="820" t="str">
        <f>IF(SUM(E26:H26)=0,"",SUM(E26:H26))</f>
        <v/>
      </c>
      <c r="C26" s="821"/>
      <c r="D26" s="821"/>
      <c r="E26" s="674"/>
      <c r="F26" s="674"/>
      <c r="G26" s="674"/>
      <c r="H26" s="674"/>
      <c r="I26" s="249"/>
      <c r="J26" s="21"/>
      <c r="K26" s="21"/>
      <c r="L26" s="21"/>
      <c r="M26" s="21"/>
      <c r="N26" s="249"/>
    </row>
    <row r="27" spans="1:14" ht="24" customHeight="1" x14ac:dyDescent="0.15">
      <c r="A27" s="47"/>
      <c r="B27" s="820" t="str">
        <f>IF(SUM(E27:H27)=0,"",SUM(E27:H27))</f>
        <v/>
      </c>
      <c r="C27" s="821"/>
      <c r="D27" s="821"/>
      <c r="E27" s="674"/>
      <c r="F27" s="674"/>
      <c r="G27" s="674"/>
      <c r="H27" s="674"/>
      <c r="I27" s="249"/>
      <c r="J27" s="21"/>
      <c r="K27" s="21"/>
      <c r="L27" s="21"/>
      <c r="M27" s="21"/>
      <c r="N27" s="249"/>
    </row>
    <row r="28" spans="1:14" ht="24" customHeight="1" x14ac:dyDescent="0.15">
      <c r="A28" s="47"/>
      <c r="B28" s="820" t="str">
        <f>IF(SUM(E28:H28)=0,"",SUM(E28:H28))</f>
        <v/>
      </c>
      <c r="C28" s="821"/>
      <c r="D28" s="821"/>
      <c r="E28" s="674"/>
      <c r="F28" s="674"/>
      <c r="G28" s="674"/>
      <c r="H28" s="674"/>
      <c r="I28" s="249"/>
      <c r="J28" s="21"/>
      <c r="K28" s="21"/>
      <c r="L28" s="21"/>
      <c r="M28" s="21"/>
      <c r="N28" s="249"/>
    </row>
    <row r="29" spans="1:14" ht="24" customHeight="1" x14ac:dyDescent="0.15">
      <c r="A29" s="47"/>
      <c r="B29" s="820" t="str">
        <f>IF(SUM(E29:H29)=0,"",SUM(E29:H29))</f>
        <v/>
      </c>
      <c r="C29" s="821"/>
      <c r="D29" s="821"/>
      <c r="E29" s="674"/>
      <c r="F29" s="674"/>
      <c r="G29" s="674"/>
      <c r="H29" s="674"/>
      <c r="I29" s="249"/>
      <c r="J29" s="21"/>
      <c r="K29" s="21"/>
      <c r="L29" s="21"/>
      <c r="M29" s="21"/>
      <c r="N29" s="249"/>
    </row>
    <row r="30" spans="1:14" ht="24" customHeight="1" x14ac:dyDescent="0.15">
      <c r="A30" s="47"/>
      <c r="B30" s="820" t="str">
        <f t="shared" si="1"/>
        <v/>
      </c>
      <c r="C30" s="821"/>
      <c r="D30" s="821"/>
      <c r="E30" s="674"/>
      <c r="F30" s="674"/>
      <c r="G30" s="674"/>
      <c r="H30" s="674"/>
      <c r="I30" s="249"/>
      <c r="J30" s="21"/>
      <c r="K30" s="21"/>
      <c r="L30" s="21"/>
      <c r="M30" s="21"/>
      <c r="N30" s="249"/>
    </row>
    <row r="31" spans="1:14" ht="24" customHeight="1" thickBot="1" x14ac:dyDescent="0.2">
      <c r="A31" s="47"/>
      <c r="B31" s="820" t="str">
        <f t="shared" si="1"/>
        <v/>
      </c>
      <c r="C31" s="821"/>
      <c r="D31" s="821"/>
      <c r="E31" s="674"/>
      <c r="F31" s="674"/>
      <c r="G31" s="674"/>
      <c r="H31" s="674"/>
      <c r="I31" s="249"/>
      <c r="J31" s="21"/>
      <c r="K31" s="21"/>
      <c r="L31" s="21"/>
      <c r="M31" s="21"/>
      <c r="N31" s="249"/>
    </row>
    <row r="32" spans="1:14" ht="24" customHeight="1" x14ac:dyDescent="0.15">
      <c r="A32" s="244"/>
      <c r="B32" s="685" t="s">
        <v>859</v>
      </c>
      <c r="C32" s="740"/>
      <c r="D32" s="740"/>
      <c r="E32" s="740"/>
      <c r="F32" s="740"/>
      <c r="G32" s="740"/>
      <c r="H32" s="740"/>
      <c r="I32" s="740"/>
      <c r="J32" s="740"/>
      <c r="K32" s="740"/>
      <c r="L32" s="740"/>
      <c r="M32" s="740"/>
      <c r="N32" s="740"/>
    </row>
  </sheetData>
  <sheetProtection sheet="1"/>
  <mergeCells count="48">
    <mergeCell ref="E24:F24"/>
    <mergeCell ref="G24:H24"/>
    <mergeCell ref="B25:D25"/>
    <mergeCell ref="E25:F25"/>
    <mergeCell ref="B22:D22"/>
    <mergeCell ref="G25:H25"/>
    <mergeCell ref="B31:D31"/>
    <mergeCell ref="L1:N1"/>
    <mergeCell ref="L2:L5"/>
    <mergeCell ref="M2:M5"/>
    <mergeCell ref="N2:N5"/>
    <mergeCell ref="B16:N16"/>
    <mergeCell ref="B28:D28"/>
    <mergeCell ref="E22:F22"/>
    <mergeCell ref="E23:F23"/>
    <mergeCell ref="G23:H23"/>
    <mergeCell ref="G22:H22"/>
    <mergeCell ref="E31:F31"/>
    <mergeCell ref="G31:H31"/>
    <mergeCell ref="B26:D26"/>
    <mergeCell ref="B32:N32"/>
    <mergeCell ref="B23:D23"/>
    <mergeCell ref="B30:D30"/>
    <mergeCell ref="E30:F30"/>
    <mergeCell ref="G30:H30"/>
    <mergeCell ref="E26:F26"/>
    <mergeCell ref="G26:H26"/>
    <mergeCell ref="B27:D27"/>
    <mergeCell ref="E27:F27"/>
    <mergeCell ref="G27:H27"/>
    <mergeCell ref="E28:F28"/>
    <mergeCell ref="G28:H28"/>
    <mergeCell ref="B29:D29"/>
    <mergeCell ref="E29:F29"/>
    <mergeCell ref="G29:H29"/>
    <mergeCell ref="B24:D24"/>
    <mergeCell ref="G20:H21"/>
    <mergeCell ref="B20:D21"/>
    <mergeCell ref="L19:N19"/>
    <mergeCell ref="K2:K5"/>
    <mergeCell ref="A20:A21"/>
    <mergeCell ref="A2:A5"/>
    <mergeCell ref="B2:B5"/>
    <mergeCell ref="D3:D5"/>
    <mergeCell ref="C2:J2"/>
    <mergeCell ref="C3:C5"/>
    <mergeCell ref="E3:J3"/>
    <mergeCell ref="E20:F21"/>
  </mergeCells>
  <phoneticPr fontId="2"/>
  <printOptions horizontalCentered="1"/>
  <pageMargins left="0.78740157480314965" right="0.62992125984251968" top="0.98425196850393704" bottom="0.98425196850393704" header="0.51181102362204722" footer="0.51181102362204722"/>
  <pageSetup paperSize="9" firstPageNumber="25" orientation="portrait" useFirstPageNumber="1" r:id="rId1"/>
  <headerFooter alignWithMargins="0">
    <oddHeader>&amp;C&amp;"ＭＳ 明朝,標準"&amp;16（2）　水　産　業</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K68"/>
  <sheetViews>
    <sheetView zoomScaleNormal="100" workbookViewId="0">
      <selection activeCell="P11" sqref="P11"/>
    </sheetView>
  </sheetViews>
  <sheetFormatPr defaultRowHeight="13.5" x14ac:dyDescent="0.15"/>
  <cols>
    <col min="1" max="1" width="2.375" style="293" customWidth="1"/>
    <col min="2" max="2" width="3.375" style="293" customWidth="1"/>
    <col min="3" max="3" width="17.875" style="293" customWidth="1"/>
    <col min="4" max="4" width="2.5" style="293" customWidth="1"/>
    <col min="5" max="9" width="10.625" style="293" customWidth="1"/>
    <col min="10" max="10" width="2" style="293" customWidth="1"/>
    <col min="11" max="243" width="9" style="293"/>
    <col min="244" max="244" width="2.375" style="293" customWidth="1"/>
    <col min="245" max="245" width="3.375" style="293" customWidth="1"/>
    <col min="246" max="246" width="17.875" style="293" customWidth="1"/>
    <col min="247" max="247" width="2.5" style="293" customWidth="1"/>
    <col min="248" max="252" width="10.625" style="293" customWidth="1"/>
    <col min="253" max="253" width="2" style="293" customWidth="1"/>
    <col min="254" max="16384" width="9" style="293"/>
  </cols>
  <sheetData>
    <row r="1" spans="1:9" x14ac:dyDescent="0.15">
      <c r="A1" s="255" t="s">
        <v>23</v>
      </c>
      <c r="C1" s="255"/>
    </row>
    <row r="2" spans="1:9" x14ac:dyDescent="0.15">
      <c r="I2" s="294" t="s">
        <v>827</v>
      </c>
    </row>
    <row r="3" spans="1:9" ht="19.5" customHeight="1" x14ac:dyDescent="0.15">
      <c r="A3" s="295"/>
      <c r="B3" s="826" t="s">
        <v>24</v>
      </c>
      <c r="C3" s="826"/>
      <c r="D3" s="296"/>
      <c r="E3" s="297" t="s">
        <v>1582</v>
      </c>
      <c r="F3" s="297" t="s">
        <v>1660</v>
      </c>
      <c r="G3" s="297" t="s">
        <v>1668</v>
      </c>
      <c r="H3" s="297" t="s">
        <v>1952</v>
      </c>
      <c r="I3" s="297" t="s">
        <v>2000</v>
      </c>
    </row>
    <row r="4" spans="1:9" ht="12.95" customHeight="1" x14ac:dyDescent="0.15">
      <c r="A4" s="298"/>
      <c r="B4" s="823" t="s">
        <v>473</v>
      </c>
      <c r="C4" s="823"/>
      <c r="D4" s="299"/>
      <c r="E4" s="300" t="s">
        <v>236</v>
      </c>
      <c r="F4" s="300" t="s">
        <v>236</v>
      </c>
      <c r="G4" s="300" t="s">
        <v>236</v>
      </c>
      <c r="H4" s="300" t="s">
        <v>236</v>
      </c>
      <c r="I4" s="300" t="s">
        <v>236</v>
      </c>
    </row>
    <row r="5" spans="1:9" ht="12.95" customHeight="1" x14ac:dyDescent="0.15">
      <c r="A5" s="298"/>
      <c r="B5" s="823" t="s">
        <v>474</v>
      </c>
      <c r="C5" s="823"/>
      <c r="D5" s="299"/>
      <c r="E5" s="300" t="s">
        <v>236</v>
      </c>
      <c r="F5" s="300" t="s">
        <v>236</v>
      </c>
      <c r="G5" s="300" t="s">
        <v>236</v>
      </c>
      <c r="H5" s="300" t="s">
        <v>236</v>
      </c>
      <c r="I5" s="300" t="s">
        <v>236</v>
      </c>
    </row>
    <row r="6" spans="1:9" ht="12.95" customHeight="1" x14ac:dyDescent="0.15">
      <c r="A6" s="298"/>
      <c r="B6" s="301"/>
      <c r="C6" s="302" t="s">
        <v>475</v>
      </c>
      <c r="D6" s="302"/>
      <c r="E6" s="303" t="s">
        <v>369</v>
      </c>
      <c r="F6" s="303" t="s">
        <v>369</v>
      </c>
      <c r="G6" s="303" t="s">
        <v>369</v>
      </c>
      <c r="H6" s="303" t="s">
        <v>369</v>
      </c>
      <c r="I6" s="303" t="s">
        <v>369</v>
      </c>
    </row>
    <row r="7" spans="1:9" ht="12.95" customHeight="1" x14ac:dyDescent="0.15">
      <c r="A7" s="298"/>
      <c r="B7" s="301"/>
      <c r="C7" s="302" t="s">
        <v>65</v>
      </c>
      <c r="D7" s="302"/>
      <c r="E7" s="303" t="s">
        <v>369</v>
      </c>
      <c r="F7" s="303" t="s">
        <v>236</v>
      </c>
      <c r="G7" s="303" t="s">
        <v>369</v>
      </c>
      <c r="H7" s="303" t="s">
        <v>369</v>
      </c>
      <c r="I7" s="303" t="s">
        <v>369</v>
      </c>
    </row>
    <row r="8" spans="1:9" ht="12.95" customHeight="1" x14ac:dyDescent="0.15">
      <c r="A8" s="298"/>
      <c r="B8" s="301"/>
      <c r="C8" s="302" t="s">
        <v>64</v>
      </c>
      <c r="D8" s="302"/>
      <c r="E8" s="303" t="s">
        <v>236</v>
      </c>
      <c r="F8" s="303" t="s">
        <v>369</v>
      </c>
      <c r="G8" s="303" t="s">
        <v>236</v>
      </c>
      <c r="H8" s="303" t="s">
        <v>236</v>
      </c>
      <c r="I8" s="303" t="s">
        <v>236</v>
      </c>
    </row>
    <row r="9" spans="1:9" ht="12.95" customHeight="1" x14ac:dyDescent="0.15">
      <c r="A9" s="298"/>
      <c r="B9" s="301"/>
      <c r="C9" s="302" t="s">
        <v>63</v>
      </c>
      <c r="D9" s="302"/>
      <c r="E9" s="303" t="s">
        <v>369</v>
      </c>
      <c r="F9" s="303" t="s">
        <v>369</v>
      </c>
      <c r="G9" s="303" t="s">
        <v>369</v>
      </c>
      <c r="H9" s="303" t="s">
        <v>369</v>
      </c>
      <c r="I9" s="303" t="s">
        <v>369</v>
      </c>
    </row>
    <row r="10" spans="1:9" ht="12.95" customHeight="1" x14ac:dyDescent="0.15">
      <c r="A10" s="298"/>
      <c r="B10" s="301"/>
      <c r="C10" s="302" t="s">
        <v>62</v>
      </c>
      <c r="D10" s="302"/>
      <c r="E10" s="303" t="s">
        <v>236</v>
      </c>
      <c r="F10" s="303" t="s">
        <v>236</v>
      </c>
      <c r="G10" s="303" t="s">
        <v>236</v>
      </c>
      <c r="H10" s="303" t="s">
        <v>236</v>
      </c>
      <c r="I10" s="303" t="s">
        <v>236</v>
      </c>
    </row>
    <row r="11" spans="1:9" ht="12.95" customHeight="1" x14ac:dyDescent="0.15">
      <c r="A11" s="298"/>
      <c r="B11" s="301"/>
      <c r="C11" s="302"/>
      <c r="D11" s="302"/>
      <c r="E11" s="303"/>
      <c r="F11" s="303"/>
      <c r="G11" s="303"/>
      <c r="H11" s="303"/>
      <c r="I11" s="303"/>
    </row>
    <row r="12" spans="1:9" ht="12.95" customHeight="1" x14ac:dyDescent="0.15">
      <c r="A12" s="298"/>
      <c r="B12" s="301"/>
      <c r="C12" s="302" t="s">
        <v>61</v>
      </c>
      <c r="D12" s="302"/>
      <c r="E12" s="303" t="s">
        <v>236</v>
      </c>
      <c r="F12" s="303" t="s">
        <v>236</v>
      </c>
      <c r="G12" s="303" t="s">
        <v>236</v>
      </c>
      <c r="H12" s="303" t="s">
        <v>236</v>
      </c>
      <c r="I12" s="303" t="s">
        <v>236</v>
      </c>
    </row>
    <row r="13" spans="1:9" ht="12.95" customHeight="1" x14ac:dyDescent="0.15">
      <c r="A13" s="298"/>
      <c r="B13" s="301"/>
      <c r="C13" s="302" t="s">
        <v>34</v>
      </c>
      <c r="D13" s="302"/>
      <c r="E13" s="303" t="s">
        <v>369</v>
      </c>
      <c r="F13" s="303" t="s">
        <v>369</v>
      </c>
      <c r="G13" s="303" t="s">
        <v>236</v>
      </c>
      <c r="H13" s="303" t="s">
        <v>236</v>
      </c>
      <c r="I13" s="303" t="s">
        <v>236</v>
      </c>
    </row>
    <row r="14" spans="1:9" ht="12.95" customHeight="1" x14ac:dyDescent="0.15">
      <c r="A14" s="298"/>
      <c r="B14" s="301"/>
      <c r="C14" s="302" t="s">
        <v>35</v>
      </c>
      <c r="D14" s="302"/>
      <c r="E14" s="303" t="s">
        <v>369</v>
      </c>
      <c r="F14" s="303" t="s">
        <v>236</v>
      </c>
      <c r="G14" s="303" t="s">
        <v>236</v>
      </c>
      <c r="H14" s="303" t="s">
        <v>236</v>
      </c>
      <c r="I14" s="303" t="s">
        <v>236</v>
      </c>
    </row>
    <row r="15" spans="1:9" ht="12.95" customHeight="1" x14ac:dyDescent="0.15">
      <c r="A15" s="298"/>
      <c r="B15" s="301"/>
      <c r="C15" s="302" t="s">
        <v>60</v>
      </c>
      <c r="D15" s="302"/>
      <c r="E15" s="303" t="s">
        <v>369</v>
      </c>
      <c r="F15" s="303" t="s">
        <v>369</v>
      </c>
      <c r="G15" s="303" t="s">
        <v>369</v>
      </c>
      <c r="H15" s="303" t="s">
        <v>369</v>
      </c>
      <c r="I15" s="303" t="s">
        <v>369</v>
      </c>
    </row>
    <row r="16" spans="1:9" ht="12.95" customHeight="1" x14ac:dyDescent="0.15">
      <c r="A16" s="298"/>
      <c r="B16" s="301"/>
      <c r="C16" s="302" t="s">
        <v>59</v>
      </c>
      <c r="D16" s="302"/>
      <c r="E16" s="303" t="s">
        <v>868</v>
      </c>
      <c r="F16" s="303" t="s">
        <v>868</v>
      </c>
      <c r="G16" s="303" t="s">
        <v>868</v>
      </c>
      <c r="H16" s="303" t="s">
        <v>868</v>
      </c>
      <c r="I16" s="303" t="s">
        <v>868</v>
      </c>
    </row>
    <row r="17" spans="1:9" ht="12.95" customHeight="1" x14ac:dyDescent="0.15">
      <c r="A17" s="298"/>
      <c r="B17" s="301"/>
      <c r="C17" s="302"/>
      <c r="D17" s="302"/>
      <c r="E17" s="303"/>
      <c r="F17" s="303"/>
      <c r="G17" s="303"/>
      <c r="H17" s="303"/>
      <c r="I17" s="303"/>
    </row>
    <row r="18" spans="1:9" ht="12.95" customHeight="1" x14ac:dyDescent="0.15">
      <c r="A18" s="298"/>
      <c r="B18" s="301"/>
      <c r="C18" s="302" t="s">
        <v>730</v>
      </c>
      <c r="D18" s="302"/>
      <c r="E18" s="303" t="s">
        <v>236</v>
      </c>
      <c r="F18" s="303" t="s">
        <v>236</v>
      </c>
      <c r="G18" s="303" t="s">
        <v>236</v>
      </c>
      <c r="H18" s="303" t="s">
        <v>1</v>
      </c>
      <c r="I18" s="303" t="s">
        <v>236</v>
      </c>
    </row>
    <row r="19" spans="1:9" ht="12.95" customHeight="1" x14ac:dyDescent="0.15">
      <c r="A19" s="298"/>
      <c r="B19" s="301"/>
      <c r="C19" s="302" t="s">
        <v>476</v>
      </c>
      <c r="D19" s="302"/>
      <c r="E19" s="303" t="s">
        <v>868</v>
      </c>
      <c r="F19" s="303" t="s">
        <v>868</v>
      </c>
      <c r="G19" s="303" t="s">
        <v>868</v>
      </c>
      <c r="H19" s="303" t="s">
        <v>868</v>
      </c>
      <c r="I19" s="303" t="s">
        <v>868</v>
      </c>
    </row>
    <row r="20" spans="1:9" ht="12.95" customHeight="1" x14ac:dyDescent="0.15">
      <c r="A20" s="298"/>
      <c r="B20" s="301"/>
      <c r="C20" s="302" t="s">
        <v>477</v>
      </c>
      <c r="D20" s="302"/>
      <c r="E20" s="303" t="s">
        <v>868</v>
      </c>
      <c r="F20" s="303" t="s">
        <v>868</v>
      </c>
      <c r="G20" s="303" t="s">
        <v>868</v>
      </c>
      <c r="H20" s="303" t="s">
        <v>868</v>
      </c>
      <c r="I20" s="303" t="s">
        <v>868</v>
      </c>
    </row>
    <row r="21" spans="1:9" ht="12.95" customHeight="1" x14ac:dyDescent="0.15">
      <c r="A21" s="298"/>
      <c r="B21" s="301"/>
      <c r="C21" s="302" t="s">
        <v>58</v>
      </c>
      <c r="D21" s="302"/>
      <c r="E21" s="303" t="s">
        <v>868</v>
      </c>
      <c r="F21" s="303" t="s">
        <v>868</v>
      </c>
      <c r="G21" s="303" t="s">
        <v>868</v>
      </c>
      <c r="H21" s="303" t="s">
        <v>868</v>
      </c>
      <c r="I21" s="303" t="s">
        <v>868</v>
      </c>
    </row>
    <row r="22" spans="1:9" ht="12.95" customHeight="1" x14ac:dyDescent="0.15">
      <c r="A22" s="298"/>
      <c r="B22" s="301"/>
      <c r="C22" s="302" t="s">
        <v>478</v>
      </c>
      <c r="D22" s="302"/>
      <c r="E22" s="303" t="s">
        <v>236</v>
      </c>
      <c r="F22" s="303" t="s">
        <v>369</v>
      </c>
      <c r="G22" s="303" t="s">
        <v>369</v>
      </c>
      <c r="H22" s="303" t="s">
        <v>369</v>
      </c>
      <c r="I22" s="303" t="s">
        <v>369</v>
      </c>
    </row>
    <row r="23" spans="1:9" ht="12.95" customHeight="1" x14ac:dyDescent="0.15">
      <c r="A23" s="298"/>
      <c r="B23" s="301"/>
      <c r="C23" s="302"/>
      <c r="D23" s="302"/>
      <c r="E23" s="303"/>
      <c r="F23" s="303"/>
      <c r="G23" s="303"/>
      <c r="H23" s="303"/>
      <c r="I23" s="303"/>
    </row>
    <row r="24" spans="1:9" ht="12.95" customHeight="1" x14ac:dyDescent="0.15">
      <c r="A24" s="298"/>
      <c r="B24" s="301"/>
      <c r="C24" s="302" t="s">
        <v>57</v>
      </c>
      <c r="D24" s="302"/>
      <c r="E24" s="303" t="s">
        <v>868</v>
      </c>
      <c r="F24" s="303" t="s">
        <v>868</v>
      </c>
      <c r="G24" s="303" t="s">
        <v>868</v>
      </c>
      <c r="H24" s="303" t="s">
        <v>868</v>
      </c>
      <c r="I24" s="303" t="s">
        <v>868</v>
      </c>
    </row>
    <row r="25" spans="1:9" ht="12.95" customHeight="1" x14ac:dyDescent="0.15">
      <c r="A25" s="298"/>
      <c r="B25" s="301"/>
      <c r="C25" s="302" t="s">
        <v>56</v>
      </c>
      <c r="D25" s="302"/>
      <c r="E25" s="303" t="s">
        <v>236</v>
      </c>
      <c r="F25" s="303" t="s">
        <v>236</v>
      </c>
      <c r="G25" s="303" t="s">
        <v>236</v>
      </c>
      <c r="H25" s="303" t="s">
        <v>236</v>
      </c>
      <c r="I25" s="303" t="s">
        <v>236</v>
      </c>
    </row>
    <row r="26" spans="1:9" ht="12.95" customHeight="1" x14ac:dyDescent="0.15">
      <c r="A26" s="298"/>
      <c r="B26" s="301"/>
      <c r="C26" s="302" t="s">
        <v>479</v>
      </c>
      <c r="D26" s="302"/>
      <c r="E26" s="303" t="s">
        <v>868</v>
      </c>
      <c r="F26" s="303" t="s">
        <v>868</v>
      </c>
      <c r="G26" s="303" t="s">
        <v>868</v>
      </c>
      <c r="H26" s="303" t="s">
        <v>868</v>
      </c>
      <c r="I26" s="303" t="s">
        <v>868</v>
      </c>
    </row>
    <row r="27" spans="1:9" ht="12.95" customHeight="1" x14ac:dyDescent="0.15">
      <c r="A27" s="298"/>
      <c r="B27" s="301"/>
      <c r="C27" s="302" t="s">
        <v>573</v>
      </c>
      <c r="D27" s="302"/>
      <c r="E27" s="303" t="s">
        <v>369</v>
      </c>
      <c r="F27" s="303" t="s">
        <v>369</v>
      </c>
      <c r="G27" s="303" t="s">
        <v>369</v>
      </c>
      <c r="H27" s="303" t="s">
        <v>369</v>
      </c>
      <c r="I27" s="303" t="s">
        <v>369</v>
      </c>
    </row>
    <row r="28" spans="1:9" ht="12.95" customHeight="1" x14ac:dyDescent="0.15">
      <c r="A28" s="298"/>
      <c r="B28" s="301"/>
      <c r="C28" s="302" t="s">
        <v>572</v>
      </c>
      <c r="D28" s="302"/>
      <c r="E28" s="303" t="s">
        <v>236</v>
      </c>
      <c r="F28" s="303" t="s">
        <v>236</v>
      </c>
      <c r="G28" s="303" t="s">
        <v>236</v>
      </c>
      <c r="H28" s="303" t="s">
        <v>236</v>
      </c>
      <c r="I28" s="303" t="s">
        <v>236</v>
      </c>
    </row>
    <row r="29" spans="1:9" ht="12.95" customHeight="1" x14ac:dyDescent="0.15">
      <c r="A29" s="298"/>
      <c r="B29" s="301"/>
      <c r="C29" s="302"/>
      <c r="D29" s="302"/>
      <c r="E29" s="303"/>
      <c r="F29" s="303"/>
      <c r="G29" s="303"/>
      <c r="H29" s="303"/>
      <c r="I29" s="303"/>
    </row>
    <row r="30" spans="1:9" ht="12.95" customHeight="1" x14ac:dyDescent="0.15">
      <c r="A30" s="298"/>
      <c r="B30" s="301"/>
      <c r="C30" s="302" t="s">
        <v>48</v>
      </c>
      <c r="D30" s="302"/>
      <c r="E30" s="303" t="s">
        <v>369</v>
      </c>
      <c r="F30" s="303" t="s">
        <v>236</v>
      </c>
      <c r="G30" s="303" t="s">
        <v>236</v>
      </c>
      <c r="H30" s="303" t="s">
        <v>236</v>
      </c>
      <c r="I30" s="303" t="s">
        <v>236</v>
      </c>
    </row>
    <row r="31" spans="1:9" ht="12.95" customHeight="1" x14ac:dyDescent="0.15">
      <c r="A31" s="298"/>
      <c r="B31" s="301"/>
      <c r="C31" s="302" t="s">
        <v>49</v>
      </c>
      <c r="D31" s="302"/>
      <c r="E31" s="303" t="s">
        <v>868</v>
      </c>
      <c r="F31" s="303" t="s">
        <v>868</v>
      </c>
      <c r="G31" s="303" t="s">
        <v>868</v>
      </c>
      <c r="H31" s="303" t="s">
        <v>868</v>
      </c>
      <c r="I31" s="303" t="s">
        <v>868</v>
      </c>
    </row>
    <row r="32" spans="1:9" ht="12.95" customHeight="1" x14ac:dyDescent="0.15">
      <c r="A32" s="298"/>
      <c r="B32" s="301"/>
      <c r="C32" s="302" t="s">
        <v>480</v>
      </c>
      <c r="D32" s="302"/>
      <c r="E32" s="303" t="s">
        <v>236</v>
      </c>
      <c r="F32" s="303" t="s">
        <v>236</v>
      </c>
      <c r="G32" s="303" t="s">
        <v>236</v>
      </c>
      <c r="H32" s="303" t="s">
        <v>236</v>
      </c>
      <c r="I32" s="303" t="s">
        <v>236</v>
      </c>
    </row>
    <row r="33" spans="1:9" ht="12.95" customHeight="1" x14ac:dyDescent="0.15">
      <c r="A33" s="298"/>
      <c r="B33" s="301"/>
      <c r="C33" s="302" t="s">
        <v>571</v>
      </c>
      <c r="D33" s="302"/>
      <c r="E33" s="303" t="s">
        <v>236</v>
      </c>
      <c r="F33" s="303" t="s">
        <v>236</v>
      </c>
      <c r="G33" s="303" t="s">
        <v>236</v>
      </c>
      <c r="H33" s="303" t="s">
        <v>236</v>
      </c>
      <c r="I33" s="303" t="s">
        <v>236</v>
      </c>
    </row>
    <row r="34" spans="1:9" ht="12.95" customHeight="1" x14ac:dyDescent="0.15">
      <c r="A34" s="298"/>
      <c r="B34" s="301"/>
      <c r="C34" s="302" t="s">
        <v>37</v>
      </c>
      <c r="D34" s="302"/>
      <c r="E34" s="303" t="s">
        <v>236</v>
      </c>
      <c r="F34" s="303" t="s">
        <v>236</v>
      </c>
      <c r="G34" s="303" t="s">
        <v>236</v>
      </c>
      <c r="H34" s="303" t="s">
        <v>236</v>
      </c>
      <c r="I34" s="303" t="s">
        <v>236</v>
      </c>
    </row>
    <row r="35" spans="1:9" ht="12.95" customHeight="1" x14ac:dyDescent="0.15">
      <c r="A35" s="298"/>
      <c r="B35" s="301"/>
      <c r="C35" s="302"/>
      <c r="D35" s="302"/>
      <c r="E35" s="303"/>
      <c r="F35" s="303"/>
      <c r="G35" s="303"/>
      <c r="H35" s="303"/>
      <c r="I35" s="303"/>
    </row>
    <row r="36" spans="1:9" ht="12.95" customHeight="1" x14ac:dyDescent="0.15">
      <c r="A36" s="298"/>
      <c r="B36" s="823" t="s">
        <v>481</v>
      </c>
      <c r="C36" s="823"/>
      <c r="D36" s="299"/>
      <c r="E36" s="300" t="s">
        <v>369</v>
      </c>
      <c r="F36" s="300" t="s">
        <v>369</v>
      </c>
      <c r="G36" s="300" t="s">
        <v>369</v>
      </c>
      <c r="H36" s="300" t="s">
        <v>369</v>
      </c>
      <c r="I36" s="300" t="s">
        <v>369</v>
      </c>
    </row>
    <row r="37" spans="1:9" ht="12.95" customHeight="1" x14ac:dyDescent="0.15">
      <c r="A37" s="298"/>
      <c r="B37" s="301"/>
      <c r="C37" s="302" t="s">
        <v>570</v>
      </c>
      <c r="D37" s="302"/>
      <c r="E37" s="303" t="s">
        <v>369</v>
      </c>
      <c r="F37" s="303" t="s">
        <v>369</v>
      </c>
      <c r="G37" s="303" t="s">
        <v>369</v>
      </c>
      <c r="H37" s="303" t="s">
        <v>369</v>
      </c>
      <c r="I37" s="303" t="s">
        <v>369</v>
      </c>
    </row>
    <row r="38" spans="1:9" ht="12.95" customHeight="1" x14ac:dyDescent="0.15">
      <c r="A38" s="298"/>
      <c r="B38" s="301"/>
      <c r="C38" s="302" t="s">
        <v>569</v>
      </c>
      <c r="D38" s="302"/>
      <c r="E38" s="303" t="s">
        <v>868</v>
      </c>
      <c r="F38" s="303" t="s">
        <v>868</v>
      </c>
      <c r="G38" s="303" t="s">
        <v>868</v>
      </c>
      <c r="H38" s="303" t="s">
        <v>868</v>
      </c>
      <c r="I38" s="303" t="s">
        <v>868</v>
      </c>
    </row>
    <row r="39" spans="1:9" ht="12.95" customHeight="1" x14ac:dyDescent="0.15">
      <c r="A39" s="298"/>
      <c r="B39" s="301"/>
      <c r="C39" s="302" t="s">
        <v>482</v>
      </c>
      <c r="D39" s="302"/>
      <c r="E39" s="303" t="s">
        <v>369</v>
      </c>
      <c r="F39" s="303" t="s">
        <v>369</v>
      </c>
      <c r="G39" s="303" t="s">
        <v>369</v>
      </c>
      <c r="H39" s="303" t="s">
        <v>369</v>
      </c>
      <c r="I39" s="303" t="s">
        <v>369</v>
      </c>
    </row>
    <row r="40" spans="1:9" ht="12.95" customHeight="1" x14ac:dyDescent="0.15">
      <c r="A40" s="298"/>
      <c r="B40" s="301"/>
      <c r="C40" s="302"/>
      <c r="D40" s="302"/>
      <c r="E40" s="303"/>
      <c r="F40" s="303"/>
      <c r="G40" s="303"/>
      <c r="H40" s="303"/>
      <c r="I40" s="303"/>
    </row>
    <row r="41" spans="1:9" ht="12.95" customHeight="1" x14ac:dyDescent="0.15">
      <c r="A41" s="298"/>
      <c r="B41" s="823" t="s">
        <v>808</v>
      </c>
      <c r="C41" s="823"/>
      <c r="D41" s="304"/>
      <c r="E41" s="300" t="s">
        <v>236</v>
      </c>
      <c r="F41" s="300" t="s">
        <v>236</v>
      </c>
      <c r="G41" s="300" t="s">
        <v>236</v>
      </c>
      <c r="H41" s="300" t="s">
        <v>236</v>
      </c>
      <c r="I41" s="300" t="s">
        <v>236</v>
      </c>
    </row>
    <row r="42" spans="1:9" ht="12.95" customHeight="1" x14ac:dyDescent="0.15">
      <c r="A42" s="298"/>
      <c r="B42" s="301"/>
      <c r="C42" s="302" t="s">
        <v>50</v>
      </c>
      <c r="D42" s="302"/>
      <c r="E42" s="303" t="s">
        <v>236</v>
      </c>
      <c r="F42" s="303" t="s">
        <v>236</v>
      </c>
      <c r="G42" s="303" t="s">
        <v>236</v>
      </c>
      <c r="H42" s="303" t="s">
        <v>236</v>
      </c>
      <c r="I42" s="303" t="s">
        <v>236</v>
      </c>
    </row>
    <row r="43" spans="1:9" ht="12.95" customHeight="1" x14ac:dyDescent="0.15">
      <c r="A43" s="298"/>
      <c r="B43" s="301"/>
      <c r="C43" s="302" t="s">
        <v>51</v>
      </c>
      <c r="D43" s="302"/>
      <c r="E43" s="303" t="s">
        <v>369</v>
      </c>
      <c r="F43" s="303" t="s">
        <v>236</v>
      </c>
      <c r="G43" s="303" t="s">
        <v>369</v>
      </c>
      <c r="H43" s="303" t="s">
        <v>369</v>
      </c>
      <c r="I43" s="303" t="s">
        <v>369</v>
      </c>
    </row>
    <row r="44" spans="1:9" ht="12.95" customHeight="1" x14ac:dyDescent="0.15">
      <c r="A44" s="298"/>
      <c r="B44" s="301"/>
      <c r="C44" s="302"/>
      <c r="D44" s="302"/>
      <c r="E44" s="303"/>
      <c r="F44" s="303"/>
      <c r="G44" s="303"/>
      <c r="H44" s="303"/>
      <c r="I44" s="303"/>
    </row>
    <row r="45" spans="1:9" ht="12.95" customHeight="1" x14ac:dyDescent="0.15">
      <c r="A45" s="298"/>
      <c r="B45" s="823" t="s">
        <v>809</v>
      </c>
      <c r="C45" s="823"/>
      <c r="D45" s="299"/>
      <c r="E45" s="300" t="s">
        <v>1</v>
      </c>
      <c r="F45" s="300" t="s">
        <v>1</v>
      </c>
      <c r="G45" s="300" t="s">
        <v>1</v>
      </c>
      <c r="H45" s="300" t="s">
        <v>1</v>
      </c>
      <c r="I45" s="300" t="s">
        <v>1</v>
      </c>
    </row>
    <row r="46" spans="1:9" ht="12.95" customHeight="1" x14ac:dyDescent="0.15">
      <c r="A46" s="298"/>
      <c r="B46" s="301"/>
      <c r="C46" s="302" t="s">
        <v>136</v>
      </c>
      <c r="D46" s="302"/>
      <c r="E46" s="303" t="s">
        <v>369</v>
      </c>
      <c r="F46" s="303" t="s">
        <v>369</v>
      </c>
      <c r="G46" s="303" t="s">
        <v>369</v>
      </c>
      <c r="H46" s="303" t="s">
        <v>369</v>
      </c>
      <c r="I46" s="303" t="s">
        <v>369</v>
      </c>
    </row>
    <row r="47" spans="1:9" ht="12.95" customHeight="1" x14ac:dyDescent="0.15">
      <c r="A47" s="298"/>
      <c r="B47" s="301"/>
      <c r="C47" s="302" t="s">
        <v>810</v>
      </c>
      <c r="D47" s="302"/>
      <c r="E47" s="303" t="s">
        <v>369</v>
      </c>
      <c r="F47" s="303" t="s">
        <v>369</v>
      </c>
      <c r="G47" s="303" t="s">
        <v>369</v>
      </c>
      <c r="H47" s="303" t="s">
        <v>369</v>
      </c>
      <c r="I47" s="303" t="s">
        <v>369</v>
      </c>
    </row>
    <row r="48" spans="1:9" ht="12.95" customHeight="1" x14ac:dyDescent="0.15">
      <c r="A48" s="298"/>
      <c r="B48" s="301"/>
      <c r="C48" s="302" t="s">
        <v>811</v>
      </c>
      <c r="D48" s="302"/>
      <c r="E48" s="303" t="s">
        <v>369</v>
      </c>
      <c r="F48" s="303" t="s">
        <v>369</v>
      </c>
      <c r="G48" s="303" t="s">
        <v>369</v>
      </c>
      <c r="H48" s="303" t="s">
        <v>369</v>
      </c>
      <c r="I48" s="303" t="s">
        <v>369</v>
      </c>
    </row>
    <row r="49" spans="1:11" ht="12.95" customHeight="1" x14ac:dyDescent="0.15">
      <c r="A49" s="298"/>
      <c r="B49" s="301"/>
      <c r="C49" s="302" t="s">
        <v>812</v>
      </c>
      <c r="D49" s="302"/>
      <c r="E49" s="303" t="s">
        <v>369</v>
      </c>
      <c r="F49" s="303" t="s">
        <v>369</v>
      </c>
      <c r="G49" s="303" t="s">
        <v>369</v>
      </c>
      <c r="H49" s="303" t="s">
        <v>369</v>
      </c>
      <c r="I49" s="303" t="s">
        <v>369</v>
      </c>
    </row>
    <row r="50" spans="1:11" ht="12.95" customHeight="1" x14ac:dyDescent="0.15">
      <c r="A50" s="298"/>
      <c r="B50" s="301"/>
      <c r="C50" s="302"/>
      <c r="D50" s="302"/>
      <c r="E50" s="303"/>
      <c r="F50" s="303"/>
      <c r="G50" s="303"/>
      <c r="H50" s="303"/>
      <c r="I50" s="303"/>
    </row>
    <row r="51" spans="1:11" ht="12.95" customHeight="1" x14ac:dyDescent="0.15">
      <c r="A51" s="298"/>
      <c r="B51" s="823" t="s">
        <v>813</v>
      </c>
      <c r="C51" s="823"/>
      <c r="D51" s="304"/>
      <c r="E51" s="300" t="s">
        <v>369</v>
      </c>
      <c r="F51" s="300" t="s">
        <v>236</v>
      </c>
      <c r="G51" s="300" t="s">
        <v>236</v>
      </c>
      <c r="H51" s="300" t="s">
        <v>1</v>
      </c>
      <c r="I51" s="300" t="s">
        <v>236</v>
      </c>
    </row>
    <row r="52" spans="1:11" ht="12.95" customHeight="1" x14ac:dyDescent="0.15">
      <c r="A52" s="298"/>
      <c r="B52" s="301"/>
      <c r="C52" s="302" t="s">
        <v>814</v>
      </c>
      <c r="D52" s="302"/>
      <c r="E52" s="303" t="s">
        <v>868</v>
      </c>
      <c r="F52" s="303" t="s">
        <v>868</v>
      </c>
      <c r="G52" s="303" t="s">
        <v>868</v>
      </c>
      <c r="H52" s="303" t="s">
        <v>868</v>
      </c>
      <c r="I52" s="303" t="s">
        <v>868</v>
      </c>
    </row>
    <row r="53" spans="1:11" ht="12.95" customHeight="1" x14ac:dyDescent="0.15">
      <c r="A53" s="298"/>
      <c r="B53" s="301"/>
      <c r="C53" s="302" t="s">
        <v>829</v>
      </c>
      <c r="D53" s="302"/>
      <c r="E53" s="303" t="s">
        <v>369</v>
      </c>
      <c r="F53" s="303" t="s">
        <v>236</v>
      </c>
      <c r="G53" s="303" t="s">
        <v>236</v>
      </c>
      <c r="H53" s="303" t="s">
        <v>1</v>
      </c>
      <c r="I53" s="303" t="s">
        <v>236</v>
      </c>
    </row>
    <row r="54" spans="1:11" ht="12.95" customHeight="1" x14ac:dyDescent="0.15">
      <c r="A54" s="298"/>
      <c r="B54" s="301"/>
      <c r="C54" s="302"/>
      <c r="D54" s="302"/>
      <c r="E54" s="303"/>
      <c r="F54" s="303"/>
      <c r="G54" s="303"/>
      <c r="H54" s="303"/>
      <c r="I54" s="303"/>
    </row>
    <row r="55" spans="1:11" ht="12.95" customHeight="1" x14ac:dyDescent="0.15">
      <c r="A55" s="298"/>
      <c r="B55" s="823" t="s">
        <v>830</v>
      </c>
      <c r="C55" s="823"/>
      <c r="D55" s="299"/>
      <c r="E55" s="300" t="s">
        <v>236</v>
      </c>
      <c r="F55" s="300" t="s">
        <v>236</v>
      </c>
      <c r="G55" s="300" t="s">
        <v>236</v>
      </c>
      <c r="H55" s="300" t="s">
        <v>236</v>
      </c>
      <c r="I55" s="300" t="s">
        <v>236</v>
      </c>
    </row>
    <row r="56" spans="1:11" ht="12.95" customHeight="1" x14ac:dyDescent="0.15">
      <c r="A56" s="298"/>
      <c r="B56" s="301"/>
      <c r="C56" s="302"/>
      <c r="D56" s="302"/>
      <c r="E56" s="303"/>
      <c r="F56" s="303"/>
      <c r="G56" s="303"/>
      <c r="H56" s="303"/>
      <c r="I56" s="303"/>
    </row>
    <row r="57" spans="1:11" ht="12.95" customHeight="1" x14ac:dyDescent="0.15">
      <c r="A57" s="298"/>
      <c r="B57" s="823" t="s">
        <v>846</v>
      </c>
      <c r="C57" s="823"/>
      <c r="D57" s="299"/>
      <c r="E57" s="300" t="s">
        <v>868</v>
      </c>
      <c r="F57" s="300" t="s">
        <v>868</v>
      </c>
      <c r="G57" s="300" t="s">
        <v>868</v>
      </c>
      <c r="H57" s="300" t="s">
        <v>868</v>
      </c>
      <c r="I57" s="300" t="s">
        <v>868</v>
      </c>
    </row>
    <row r="58" spans="1:11" ht="12.95" customHeight="1" x14ac:dyDescent="0.15">
      <c r="A58" s="298"/>
      <c r="B58" s="301"/>
      <c r="C58" s="302"/>
      <c r="D58" s="302"/>
      <c r="E58" s="303"/>
      <c r="F58" s="303"/>
      <c r="G58" s="303"/>
      <c r="H58" s="303"/>
      <c r="I58" s="303"/>
    </row>
    <row r="59" spans="1:11" ht="12.95" customHeight="1" x14ac:dyDescent="0.15">
      <c r="A59" s="298"/>
      <c r="B59" s="823" t="s">
        <v>847</v>
      </c>
      <c r="C59" s="823"/>
      <c r="D59" s="299"/>
      <c r="E59" s="300" t="s">
        <v>369</v>
      </c>
      <c r="F59" s="300" t="s">
        <v>236</v>
      </c>
      <c r="G59" s="300" t="s">
        <v>236</v>
      </c>
      <c r="H59" s="300" t="s">
        <v>1</v>
      </c>
      <c r="I59" s="300" t="s">
        <v>236</v>
      </c>
    </row>
    <row r="60" spans="1:11" ht="12.95" customHeight="1" x14ac:dyDescent="0.15">
      <c r="A60" s="298"/>
      <c r="B60" s="301"/>
      <c r="C60" s="302" t="s">
        <v>848</v>
      </c>
      <c r="D60" s="302"/>
      <c r="E60" s="303" t="s">
        <v>868</v>
      </c>
      <c r="F60" s="303" t="s">
        <v>868</v>
      </c>
      <c r="G60" s="303" t="s">
        <v>868</v>
      </c>
      <c r="H60" s="303" t="s">
        <v>868</v>
      </c>
      <c r="I60" s="303" t="s">
        <v>868</v>
      </c>
    </row>
    <row r="61" spans="1:11" ht="12.95" customHeight="1" x14ac:dyDescent="0.15">
      <c r="A61" s="298"/>
      <c r="B61" s="301"/>
      <c r="C61" s="302"/>
      <c r="D61" s="302"/>
      <c r="E61" s="303"/>
      <c r="F61" s="303"/>
      <c r="G61" s="303"/>
      <c r="H61" s="303"/>
      <c r="I61" s="303"/>
    </row>
    <row r="62" spans="1:11" ht="12.95" customHeight="1" x14ac:dyDescent="0.15">
      <c r="A62" s="298"/>
      <c r="B62" s="824" t="s">
        <v>849</v>
      </c>
      <c r="C62" s="824"/>
      <c r="D62" s="305"/>
      <c r="E62" s="306" t="s">
        <v>369</v>
      </c>
      <c r="F62" s="306" t="s">
        <v>369</v>
      </c>
      <c r="G62" s="306" t="s">
        <v>369</v>
      </c>
      <c r="H62" s="306" t="s">
        <v>369</v>
      </c>
      <c r="I62" s="306" t="s">
        <v>369</v>
      </c>
    </row>
    <row r="63" spans="1:11" ht="3" customHeight="1" x14ac:dyDescent="0.15">
      <c r="A63" s="255"/>
      <c r="B63" s="255"/>
      <c r="C63" s="255"/>
      <c r="D63" s="255"/>
      <c r="E63" s="255"/>
      <c r="F63" s="255"/>
      <c r="G63" s="255"/>
      <c r="H63" s="255"/>
      <c r="I63" s="255"/>
    </row>
    <row r="64" spans="1:11" x14ac:dyDescent="0.15">
      <c r="A64" s="255"/>
      <c r="B64" s="825" t="s">
        <v>638</v>
      </c>
      <c r="C64" s="825"/>
      <c r="D64" s="825"/>
      <c r="E64" s="825"/>
      <c r="F64" s="825"/>
      <c r="G64" s="825"/>
      <c r="H64" s="822" t="s">
        <v>1829</v>
      </c>
      <c r="I64" s="822"/>
      <c r="J64" s="307"/>
      <c r="K64" s="307"/>
    </row>
    <row r="65" spans="1:11" x14ac:dyDescent="0.15">
      <c r="A65" s="255"/>
      <c r="B65" s="308" t="s">
        <v>1830</v>
      </c>
      <c r="C65" s="309"/>
      <c r="D65" s="309"/>
      <c r="E65" s="309"/>
      <c r="F65" s="309"/>
      <c r="G65" s="309"/>
      <c r="H65" s="309"/>
      <c r="I65" s="309"/>
      <c r="J65" s="307"/>
      <c r="K65" s="307"/>
    </row>
    <row r="66" spans="1:11" x14ac:dyDescent="0.15">
      <c r="A66" s="255"/>
      <c r="B66" s="308" t="s">
        <v>639</v>
      </c>
      <c r="C66" s="308"/>
      <c r="D66" s="308"/>
      <c r="E66" s="308"/>
      <c r="F66" s="308"/>
      <c r="G66" s="308"/>
      <c r="H66" s="308"/>
      <c r="I66" s="308"/>
      <c r="J66" s="307"/>
      <c r="K66" s="307"/>
    </row>
    <row r="67" spans="1:11" x14ac:dyDescent="0.15">
      <c r="A67" s="255"/>
      <c r="B67" s="308" t="s">
        <v>1828</v>
      </c>
      <c r="C67" s="308"/>
      <c r="D67" s="308"/>
      <c r="E67" s="308"/>
      <c r="F67" s="308"/>
      <c r="G67" s="308"/>
      <c r="H67" s="308"/>
      <c r="I67" s="308"/>
      <c r="J67" s="307"/>
      <c r="K67" s="307"/>
    </row>
    <row r="68" spans="1:11" x14ac:dyDescent="0.15">
      <c r="B68" s="307"/>
      <c r="C68" s="307"/>
      <c r="D68" s="307"/>
      <c r="E68" s="307"/>
      <c r="F68" s="307"/>
      <c r="G68" s="307"/>
      <c r="H68" s="307"/>
      <c r="I68" s="307"/>
      <c r="J68" s="307"/>
      <c r="K68" s="307"/>
    </row>
  </sheetData>
  <mergeCells count="13">
    <mergeCell ref="B45:C45"/>
    <mergeCell ref="B3:C3"/>
    <mergeCell ref="B4:C4"/>
    <mergeCell ref="B5:C5"/>
    <mergeCell ref="B36:C36"/>
    <mergeCell ref="B41:C41"/>
    <mergeCell ref="H64:I64"/>
    <mergeCell ref="B51:C51"/>
    <mergeCell ref="B55:C55"/>
    <mergeCell ref="B57:C57"/>
    <mergeCell ref="B59:C59"/>
    <mergeCell ref="B62:C62"/>
    <mergeCell ref="B64:G64"/>
  </mergeCells>
  <phoneticPr fontId="2"/>
  <pageMargins left="0.78740157480314965" right="0.51181102362204722" top="0.39370078740157483" bottom="0.39370078740157483" header="0.15748031496062992" footer="0.15748031496062992"/>
  <pageSetup paperSize="9" firstPageNumber="26" orientation="portrait" useFirstPageNumber="1"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R17"/>
  <sheetViews>
    <sheetView zoomScaleNormal="100" workbookViewId="0">
      <pane xSplit="2" ySplit="5" topLeftCell="C15" activePane="bottomRight" state="frozen"/>
      <selection activeCell="P11" sqref="P11"/>
      <selection pane="topRight" activeCell="P11" sqref="P11"/>
      <selection pane="bottomLeft" activeCell="P11" sqref="P11"/>
      <selection pane="bottomRight" activeCell="P11" sqref="P11"/>
    </sheetView>
  </sheetViews>
  <sheetFormatPr defaultRowHeight="13.5" x14ac:dyDescent="0.15"/>
  <cols>
    <col min="1" max="1" width="6.5" style="83" customWidth="1"/>
    <col min="2" max="2" width="10.625" style="90" customWidth="1"/>
    <col min="3" max="3" width="7.5" style="83" bestFit="1" customWidth="1"/>
    <col min="4" max="4" width="8.5" style="83" bestFit="1" customWidth="1"/>
    <col min="5" max="6" width="5.625" style="83" bestFit="1" customWidth="1"/>
    <col min="7" max="9" width="6.625" style="83" bestFit="1" customWidth="1"/>
    <col min="10" max="10" width="8.625" style="83" bestFit="1" customWidth="1"/>
    <col min="11" max="12" width="7.625" style="83" bestFit="1" customWidth="1"/>
    <col min="13" max="14" width="9.125" style="83" bestFit="1" customWidth="1"/>
    <col min="15" max="16" width="12.875" style="83" bestFit="1" customWidth="1"/>
    <col min="17" max="17" width="11.75" style="83" bestFit="1" customWidth="1"/>
    <col min="18" max="18" width="10.5" style="83" bestFit="1" customWidth="1"/>
    <col min="19" max="16384" width="9" style="83"/>
  </cols>
  <sheetData>
    <row r="1" spans="1:18" ht="27.95" customHeight="1" thickBot="1" x14ac:dyDescent="0.2">
      <c r="A1" s="762">
        <v>27</v>
      </c>
      <c r="B1" s="176" t="s">
        <v>805</v>
      </c>
      <c r="C1" s="95"/>
      <c r="D1" s="95"/>
      <c r="E1" s="95"/>
      <c r="F1" s="95"/>
      <c r="G1" s="95"/>
      <c r="H1" s="95"/>
      <c r="I1" s="95"/>
      <c r="J1" s="95"/>
      <c r="K1" s="95"/>
      <c r="L1" s="95"/>
      <c r="M1" s="737" t="s">
        <v>1981</v>
      </c>
      <c r="N1" s="683"/>
      <c r="O1" s="683"/>
      <c r="P1" s="683"/>
      <c r="Q1" s="683"/>
      <c r="R1" s="683"/>
    </row>
    <row r="2" spans="1:18" ht="27.95" customHeight="1" x14ac:dyDescent="0.15">
      <c r="A2" s="763"/>
      <c r="B2" s="722" t="s">
        <v>323</v>
      </c>
      <c r="C2" s="727" t="s">
        <v>398</v>
      </c>
      <c r="D2" s="730"/>
      <c r="E2" s="730"/>
      <c r="F2" s="730"/>
      <c r="G2" s="730"/>
      <c r="H2" s="730"/>
      <c r="I2" s="761"/>
      <c r="J2" s="727" t="s">
        <v>484</v>
      </c>
      <c r="K2" s="730"/>
      <c r="L2" s="730"/>
      <c r="M2" s="730"/>
      <c r="N2" s="761"/>
      <c r="O2" s="730" t="s">
        <v>463</v>
      </c>
      <c r="P2" s="730"/>
      <c r="Q2" s="730"/>
      <c r="R2" s="730"/>
    </row>
    <row r="3" spans="1:18" ht="27.95" customHeight="1" x14ac:dyDescent="0.15">
      <c r="A3" s="763"/>
      <c r="B3" s="717"/>
      <c r="C3" s="710" t="s">
        <v>732</v>
      </c>
      <c r="D3" s="760" t="s">
        <v>399</v>
      </c>
      <c r="E3" s="760"/>
      <c r="F3" s="760"/>
      <c r="G3" s="760"/>
      <c r="H3" s="760"/>
      <c r="I3" s="760"/>
      <c r="J3" s="756" t="s">
        <v>824</v>
      </c>
      <c r="K3" s="760"/>
      <c r="L3" s="757"/>
      <c r="M3" s="830" t="s">
        <v>490</v>
      </c>
      <c r="N3" s="827" t="s">
        <v>486</v>
      </c>
      <c r="O3" s="831" t="s">
        <v>109</v>
      </c>
      <c r="P3" s="831" t="s">
        <v>492</v>
      </c>
      <c r="Q3" s="831" t="s">
        <v>493</v>
      </c>
      <c r="R3" s="832" t="s">
        <v>485</v>
      </c>
    </row>
    <row r="4" spans="1:18" ht="27.95" customHeight="1" x14ac:dyDescent="0.15">
      <c r="A4" s="763"/>
      <c r="B4" s="717"/>
      <c r="C4" s="777"/>
      <c r="D4" s="310" t="s">
        <v>568</v>
      </c>
      <c r="E4" s="310" t="s">
        <v>567</v>
      </c>
      <c r="F4" s="310" t="s">
        <v>566</v>
      </c>
      <c r="G4" s="310" t="s">
        <v>565</v>
      </c>
      <c r="H4" s="310" t="s">
        <v>564</v>
      </c>
      <c r="I4" s="310" t="s">
        <v>102</v>
      </c>
      <c r="J4" s="710" t="s">
        <v>732</v>
      </c>
      <c r="K4" s="710" t="s">
        <v>577</v>
      </c>
      <c r="L4" s="718" t="s">
        <v>578</v>
      </c>
      <c r="M4" s="777"/>
      <c r="N4" s="828"/>
      <c r="O4" s="777"/>
      <c r="P4" s="777"/>
      <c r="Q4" s="777"/>
      <c r="R4" s="833"/>
    </row>
    <row r="5" spans="1:18" ht="27.95" customHeight="1" x14ac:dyDescent="0.15">
      <c r="A5" s="763"/>
      <c r="B5" s="755"/>
      <c r="C5" s="776"/>
      <c r="D5" s="311" t="s">
        <v>97</v>
      </c>
      <c r="E5" s="311" t="s">
        <v>98</v>
      </c>
      <c r="F5" s="311" t="s">
        <v>99</v>
      </c>
      <c r="G5" s="311" t="s">
        <v>100</v>
      </c>
      <c r="H5" s="311" t="s">
        <v>101</v>
      </c>
      <c r="I5" s="311" t="s">
        <v>659</v>
      </c>
      <c r="J5" s="776"/>
      <c r="K5" s="776"/>
      <c r="L5" s="716"/>
      <c r="M5" s="776"/>
      <c r="N5" s="829"/>
      <c r="O5" s="776"/>
      <c r="P5" s="776"/>
      <c r="Q5" s="776"/>
      <c r="R5" s="834"/>
    </row>
    <row r="6" spans="1:18" s="315" customFormat="1" ht="30" customHeight="1" x14ac:dyDescent="0.15">
      <c r="A6" s="763"/>
      <c r="B6" s="312"/>
      <c r="C6" s="313"/>
      <c r="D6" s="314"/>
      <c r="E6" s="314"/>
      <c r="F6" s="314"/>
      <c r="G6" s="314"/>
      <c r="H6" s="314"/>
      <c r="I6" s="314"/>
      <c r="J6" s="314" t="s">
        <v>113</v>
      </c>
      <c r="K6" s="314" t="s">
        <v>113</v>
      </c>
      <c r="L6" s="314" t="s">
        <v>113</v>
      </c>
      <c r="M6" s="314" t="s">
        <v>113</v>
      </c>
      <c r="N6" s="314" t="s">
        <v>113</v>
      </c>
      <c r="O6" s="314" t="s">
        <v>497</v>
      </c>
      <c r="P6" s="314" t="s">
        <v>497</v>
      </c>
      <c r="Q6" s="314" t="s">
        <v>497</v>
      </c>
      <c r="R6" s="314" t="s">
        <v>497</v>
      </c>
    </row>
    <row r="7" spans="1:18" ht="30" customHeight="1" x14ac:dyDescent="0.15">
      <c r="A7" s="763"/>
      <c r="B7" s="316" t="s">
        <v>2038</v>
      </c>
      <c r="C7" s="418">
        <f t="shared" ref="C7:C15" si="0">IF(SUM(D7:I7)=0,"",SUM(D7:I7))</f>
        <v>199</v>
      </c>
      <c r="D7" s="92" t="s">
        <v>454</v>
      </c>
      <c r="E7" s="92">
        <v>168</v>
      </c>
      <c r="F7" s="92">
        <v>9</v>
      </c>
      <c r="G7" s="92">
        <v>20</v>
      </c>
      <c r="H7" s="92">
        <v>1</v>
      </c>
      <c r="I7" s="92">
        <v>1</v>
      </c>
      <c r="J7" s="238">
        <f t="shared" ref="J7:J15" si="1">IF(SUM(K7:L7)=0,"",SUM(K7:L7))</f>
        <v>4568</v>
      </c>
      <c r="K7" s="92">
        <v>3121</v>
      </c>
      <c r="L7" s="92">
        <v>1447</v>
      </c>
      <c r="M7" s="92">
        <v>4497</v>
      </c>
      <c r="N7" s="92">
        <v>71</v>
      </c>
      <c r="O7" s="238">
        <f t="shared" ref="O7:O15" si="2">IF(SUM(P7:R7)=0,"",SUM(P7:R7))</f>
        <v>14327313</v>
      </c>
      <c r="P7" s="92">
        <v>13411398</v>
      </c>
      <c r="Q7" s="92">
        <v>895674</v>
      </c>
      <c r="R7" s="92">
        <v>20241</v>
      </c>
    </row>
    <row r="8" spans="1:18" ht="30" customHeight="1" x14ac:dyDescent="0.15">
      <c r="A8" s="763"/>
      <c r="B8" s="316" t="s">
        <v>649</v>
      </c>
      <c r="C8" s="418">
        <f t="shared" si="0"/>
        <v>206</v>
      </c>
      <c r="D8" s="92" t="s">
        <v>454</v>
      </c>
      <c r="E8" s="92">
        <v>171</v>
      </c>
      <c r="F8" s="92">
        <v>12</v>
      </c>
      <c r="G8" s="92">
        <v>21</v>
      </c>
      <c r="H8" s="92">
        <v>1</v>
      </c>
      <c r="I8" s="92">
        <v>1</v>
      </c>
      <c r="J8" s="238">
        <f t="shared" si="1"/>
        <v>4815</v>
      </c>
      <c r="K8" s="92">
        <v>3261</v>
      </c>
      <c r="L8" s="92">
        <v>1554</v>
      </c>
      <c r="M8" s="92">
        <v>4746</v>
      </c>
      <c r="N8" s="92">
        <v>69</v>
      </c>
      <c r="O8" s="238">
        <f t="shared" si="2"/>
        <v>16362492</v>
      </c>
      <c r="P8" s="92">
        <v>14767357</v>
      </c>
      <c r="Q8" s="92">
        <v>962337</v>
      </c>
      <c r="R8" s="92">
        <v>632798</v>
      </c>
    </row>
    <row r="9" spans="1:18" ht="30" customHeight="1" x14ac:dyDescent="0.15">
      <c r="A9" s="763"/>
      <c r="B9" s="316" t="s">
        <v>483</v>
      </c>
      <c r="C9" s="418">
        <f t="shared" si="0"/>
        <v>372</v>
      </c>
      <c r="D9" s="92">
        <v>154</v>
      </c>
      <c r="E9" s="92">
        <v>184</v>
      </c>
      <c r="F9" s="92">
        <v>12</v>
      </c>
      <c r="G9" s="92">
        <v>19</v>
      </c>
      <c r="H9" s="92">
        <v>2</v>
      </c>
      <c r="I9" s="92">
        <v>1</v>
      </c>
      <c r="J9" s="238">
        <f t="shared" si="1"/>
        <v>5236</v>
      </c>
      <c r="K9" s="92">
        <v>3521</v>
      </c>
      <c r="L9" s="92">
        <v>1715</v>
      </c>
      <c r="M9" s="92">
        <v>4952</v>
      </c>
      <c r="N9" s="92">
        <v>284</v>
      </c>
      <c r="O9" s="238">
        <f t="shared" si="2"/>
        <v>18593664</v>
      </c>
      <c r="P9" s="92">
        <v>16998878</v>
      </c>
      <c r="Q9" s="92">
        <v>938845</v>
      </c>
      <c r="R9" s="92">
        <v>655941</v>
      </c>
    </row>
    <row r="10" spans="1:18" ht="30" customHeight="1" x14ac:dyDescent="0.15">
      <c r="A10" s="763"/>
      <c r="B10" s="316" t="s">
        <v>559</v>
      </c>
      <c r="C10" s="418">
        <f t="shared" si="0"/>
        <v>196</v>
      </c>
      <c r="D10" s="92" t="s">
        <v>369</v>
      </c>
      <c r="E10" s="92">
        <v>161</v>
      </c>
      <c r="F10" s="92">
        <v>14</v>
      </c>
      <c r="G10" s="92">
        <v>19</v>
      </c>
      <c r="H10" s="92">
        <v>1</v>
      </c>
      <c r="I10" s="92">
        <v>1</v>
      </c>
      <c r="J10" s="238">
        <f t="shared" si="1"/>
        <v>4513</v>
      </c>
      <c r="K10" s="92">
        <v>3109</v>
      </c>
      <c r="L10" s="92">
        <v>1404</v>
      </c>
      <c r="M10" s="92">
        <v>4452</v>
      </c>
      <c r="N10" s="92">
        <v>61</v>
      </c>
      <c r="O10" s="238">
        <f t="shared" si="2"/>
        <v>14357921</v>
      </c>
      <c r="P10" s="92">
        <v>12930574</v>
      </c>
      <c r="Q10" s="92">
        <v>774967</v>
      </c>
      <c r="R10" s="92">
        <v>652380</v>
      </c>
    </row>
    <row r="11" spans="1:18" ht="30" customHeight="1" x14ac:dyDescent="0.15">
      <c r="A11" s="763"/>
      <c r="B11" s="317" t="s">
        <v>724</v>
      </c>
      <c r="C11" s="418">
        <f t="shared" si="0"/>
        <v>185</v>
      </c>
      <c r="D11" s="92" t="s">
        <v>369</v>
      </c>
      <c r="E11" s="92">
        <v>151</v>
      </c>
      <c r="F11" s="92">
        <v>15</v>
      </c>
      <c r="G11" s="92">
        <v>18</v>
      </c>
      <c r="H11" s="92">
        <v>1</v>
      </c>
      <c r="I11" s="92" t="s">
        <v>369</v>
      </c>
      <c r="J11" s="238">
        <f t="shared" si="1"/>
        <v>4367</v>
      </c>
      <c r="K11" s="92">
        <v>2983</v>
      </c>
      <c r="L11" s="92">
        <v>1384</v>
      </c>
      <c r="M11" s="92">
        <v>4318</v>
      </c>
      <c r="N11" s="92">
        <v>49</v>
      </c>
      <c r="O11" s="238">
        <f t="shared" si="2"/>
        <v>16177996</v>
      </c>
      <c r="P11" s="92">
        <v>14781568</v>
      </c>
      <c r="Q11" s="92">
        <v>856133</v>
      </c>
      <c r="R11" s="92">
        <v>540295</v>
      </c>
    </row>
    <row r="12" spans="1:18" ht="30" customHeight="1" x14ac:dyDescent="0.15">
      <c r="A12" s="763"/>
      <c r="B12" s="317" t="s">
        <v>855</v>
      </c>
      <c r="C12" s="418">
        <f t="shared" si="0"/>
        <v>323</v>
      </c>
      <c r="D12" s="318">
        <v>148</v>
      </c>
      <c r="E12" s="92">
        <v>144</v>
      </c>
      <c r="F12" s="92">
        <v>14</v>
      </c>
      <c r="G12" s="92">
        <v>16</v>
      </c>
      <c r="H12" s="92">
        <v>1</v>
      </c>
      <c r="I12" s="92" t="s">
        <v>369</v>
      </c>
      <c r="J12" s="238">
        <f t="shared" si="1"/>
        <v>3997</v>
      </c>
      <c r="K12" s="92">
        <v>2698</v>
      </c>
      <c r="L12" s="92">
        <v>1299</v>
      </c>
      <c r="M12" s="92">
        <v>3802</v>
      </c>
      <c r="N12" s="92">
        <v>218</v>
      </c>
      <c r="O12" s="238">
        <f t="shared" si="2"/>
        <v>13184515</v>
      </c>
      <c r="P12" s="92">
        <v>11783887</v>
      </c>
      <c r="Q12" s="92">
        <v>973525</v>
      </c>
      <c r="R12" s="92">
        <v>427103</v>
      </c>
    </row>
    <row r="13" spans="1:18" ht="30" customHeight="1" x14ac:dyDescent="0.15">
      <c r="A13" s="763"/>
      <c r="B13" s="316" t="s">
        <v>864</v>
      </c>
      <c r="C13" s="418">
        <f t="shared" si="0"/>
        <v>179</v>
      </c>
      <c r="D13" s="92" t="s">
        <v>369</v>
      </c>
      <c r="E13" s="92">
        <v>146</v>
      </c>
      <c r="F13" s="92">
        <v>15</v>
      </c>
      <c r="G13" s="92">
        <v>16</v>
      </c>
      <c r="H13" s="92">
        <v>2</v>
      </c>
      <c r="I13" s="92" t="s">
        <v>369</v>
      </c>
      <c r="J13" s="238">
        <f t="shared" si="1"/>
        <v>3982</v>
      </c>
      <c r="K13" s="92">
        <v>2732</v>
      </c>
      <c r="L13" s="92">
        <v>1250</v>
      </c>
      <c r="M13" s="92">
        <v>3947</v>
      </c>
      <c r="N13" s="92">
        <v>35</v>
      </c>
      <c r="O13" s="238">
        <f t="shared" si="2"/>
        <v>15042999</v>
      </c>
      <c r="P13" s="92">
        <v>12958643</v>
      </c>
      <c r="Q13" s="92">
        <v>1019412</v>
      </c>
      <c r="R13" s="92">
        <v>1064944</v>
      </c>
    </row>
    <row r="14" spans="1:18" ht="30" customHeight="1" x14ac:dyDescent="0.15">
      <c r="A14" s="763"/>
      <c r="B14" s="316" t="s">
        <v>1581</v>
      </c>
      <c r="C14" s="418">
        <f t="shared" si="0"/>
        <v>170</v>
      </c>
      <c r="D14" s="92" t="s">
        <v>369</v>
      </c>
      <c r="E14" s="92">
        <v>137</v>
      </c>
      <c r="F14" s="92">
        <v>12</v>
      </c>
      <c r="G14" s="92">
        <v>19</v>
      </c>
      <c r="H14" s="92">
        <v>2</v>
      </c>
      <c r="I14" s="92" t="s">
        <v>369</v>
      </c>
      <c r="J14" s="238">
        <f t="shared" si="1"/>
        <v>4175</v>
      </c>
      <c r="K14" s="92">
        <v>2800</v>
      </c>
      <c r="L14" s="92">
        <v>1375</v>
      </c>
      <c r="M14" s="92">
        <v>4139</v>
      </c>
      <c r="N14" s="92">
        <v>36</v>
      </c>
      <c r="O14" s="238">
        <f t="shared" si="2"/>
        <v>16405603</v>
      </c>
      <c r="P14" s="92">
        <v>14249197</v>
      </c>
      <c r="Q14" s="92">
        <v>929726</v>
      </c>
      <c r="R14" s="92">
        <v>1226680</v>
      </c>
    </row>
    <row r="15" spans="1:18" ht="30" customHeight="1" x14ac:dyDescent="0.15">
      <c r="A15" s="763"/>
      <c r="B15" s="316" t="s">
        <v>1937</v>
      </c>
      <c r="C15" s="418">
        <f t="shared" si="0"/>
        <v>135</v>
      </c>
      <c r="D15" s="92" t="s">
        <v>369</v>
      </c>
      <c r="E15" s="92">
        <v>106</v>
      </c>
      <c r="F15" s="92">
        <v>14</v>
      </c>
      <c r="G15" s="92">
        <v>13</v>
      </c>
      <c r="H15" s="92">
        <v>2</v>
      </c>
      <c r="I15" s="92" t="s">
        <v>369</v>
      </c>
      <c r="J15" s="238">
        <f t="shared" si="1"/>
        <v>3598</v>
      </c>
      <c r="K15" s="92">
        <v>2660</v>
      </c>
      <c r="L15" s="92">
        <v>938</v>
      </c>
      <c r="M15" s="92">
        <v>3605</v>
      </c>
      <c r="N15" s="92">
        <v>16</v>
      </c>
      <c r="O15" s="238">
        <f t="shared" si="2"/>
        <v>14505291</v>
      </c>
      <c r="P15" s="92">
        <v>13147808</v>
      </c>
      <c r="Q15" s="92">
        <v>709030</v>
      </c>
      <c r="R15" s="92">
        <v>648453</v>
      </c>
    </row>
    <row r="16" spans="1:18" ht="30" customHeight="1" thickBot="1" x14ac:dyDescent="0.2">
      <c r="A16" s="763"/>
      <c r="B16" s="319" t="s">
        <v>1991</v>
      </c>
      <c r="C16" s="419">
        <f>IF(SUM(D16:I16)=0,"",SUM(D16:I16))</f>
        <v>129</v>
      </c>
      <c r="D16" s="110" t="s">
        <v>1</v>
      </c>
      <c r="E16" s="110">
        <v>101</v>
      </c>
      <c r="F16" s="110">
        <v>13</v>
      </c>
      <c r="G16" s="110">
        <v>13</v>
      </c>
      <c r="H16" s="110">
        <v>2</v>
      </c>
      <c r="I16" s="110" t="s">
        <v>1</v>
      </c>
      <c r="J16" s="239">
        <f>IF(SUM(K16:L16)=0,"",SUM(K16:L16))</f>
        <v>3498</v>
      </c>
      <c r="K16" s="110">
        <v>2530</v>
      </c>
      <c r="L16" s="110">
        <v>968</v>
      </c>
      <c r="M16" s="110">
        <v>3503</v>
      </c>
      <c r="N16" s="110">
        <v>15</v>
      </c>
      <c r="O16" s="239">
        <f>IF(SUM(P16:R16)=0,"",SUM(P16:R16))</f>
        <v>15416798</v>
      </c>
      <c r="P16" s="110">
        <v>13118421</v>
      </c>
      <c r="Q16" s="110">
        <v>609265</v>
      </c>
      <c r="R16" s="110">
        <v>1689112</v>
      </c>
    </row>
    <row r="17" spans="1:18" ht="27.95" customHeight="1" x14ac:dyDescent="0.15">
      <c r="A17" s="763"/>
      <c r="B17" s="221" t="s">
        <v>2039</v>
      </c>
      <c r="C17" s="97"/>
      <c r="O17" s="738" t="s">
        <v>781</v>
      </c>
      <c r="P17" s="685"/>
      <c r="Q17" s="685"/>
      <c r="R17" s="685"/>
    </row>
  </sheetData>
  <sheetProtection sheet="1"/>
  <mergeCells count="19">
    <mergeCell ref="P3:P5"/>
    <mergeCell ref="Q3:Q5"/>
    <mergeCell ref="R3:R5"/>
    <mergeCell ref="A1:A17"/>
    <mergeCell ref="N3:N5"/>
    <mergeCell ref="B2:B5"/>
    <mergeCell ref="J4:J5"/>
    <mergeCell ref="K4:K5"/>
    <mergeCell ref="L4:L5"/>
    <mergeCell ref="D3:I3"/>
    <mergeCell ref="C2:I2"/>
    <mergeCell ref="C3:C5"/>
    <mergeCell ref="M1:R1"/>
    <mergeCell ref="O17:R17"/>
    <mergeCell ref="O2:R2"/>
    <mergeCell ref="J2:N2"/>
    <mergeCell ref="J3:L3"/>
    <mergeCell ref="M3:M5"/>
    <mergeCell ref="O3:O5"/>
  </mergeCells>
  <phoneticPr fontId="2"/>
  <pageMargins left="0.39370078740157483" right="0.47244094488188981" top="0.98425196850393704" bottom="1.0236220472440944" header="0.51181102362204722" footer="0.59055118110236227"/>
  <pageSetup paperSize="9" scale="91" orientation="landscape" horizontalDpi="1200" verticalDpi="12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dimension ref="A1:N25"/>
  <sheetViews>
    <sheetView zoomScaleNormal="100" workbookViewId="0">
      <pane xSplit="2" ySplit="4" topLeftCell="G20" activePane="bottomRight" state="frozen"/>
      <selection activeCell="P11" sqref="P11"/>
      <selection pane="topRight" activeCell="P11" sqref="P11"/>
      <selection pane="bottomLeft" activeCell="P11" sqref="P11"/>
      <selection pane="bottomRight" activeCell="P11" sqref="P11"/>
    </sheetView>
  </sheetViews>
  <sheetFormatPr defaultRowHeight="13.5" x14ac:dyDescent="0.15"/>
  <cols>
    <col min="1" max="1" width="6.25" style="83" customWidth="1"/>
    <col min="2" max="2" width="29.625" style="83" customWidth="1"/>
    <col min="3" max="4" width="12.625" style="83" customWidth="1"/>
    <col min="5" max="14" width="14.625" style="83" customWidth="1"/>
    <col min="15" max="16384" width="9" style="83"/>
  </cols>
  <sheetData>
    <row r="1" spans="1:14" ht="24.75" customHeight="1" thickBot="1" x14ac:dyDescent="0.2">
      <c r="A1" s="762">
        <v>28</v>
      </c>
      <c r="B1" s="95" t="s">
        <v>825</v>
      </c>
      <c r="C1" s="95"/>
      <c r="D1" s="95"/>
      <c r="E1" s="95"/>
      <c r="F1" s="95"/>
      <c r="G1" s="95"/>
      <c r="H1" s="95"/>
      <c r="I1" s="95"/>
      <c r="J1" s="95"/>
      <c r="K1" s="95"/>
      <c r="L1" s="737"/>
      <c r="M1" s="737"/>
      <c r="N1" s="737"/>
    </row>
    <row r="2" spans="1:14" ht="18" customHeight="1" x14ac:dyDescent="0.15">
      <c r="A2" s="762"/>
      <c r="B2" s="722" t="s">
        <v>831</v>
      </c>
      <c r="C2" s="842" t="s">
        <v>640</v>
      </c>
      <c r="D2" s="842" t="s">
        <v>244</v>
      </c>
      <c r="E2" s="727" t="s">
        <v>496</v>
      </c>
      <c r="F2" s="730"/>
      <c r="G2" s="730"/>
      <c r="H2" s="761"/>
      <c r="I2" s="838" t="s">
        <v>645</v>
      </c>
      <c r="J2" s="835" t="s">
        <v>446</v>
      </c>
      <c r="K2" s="838" t="s">
        <v>646</v>
      </c>
      <c r="L2" s="835" t="s">
        <v>441</v>
      </c>
      <c r="M2" s="835" t="s">
        <v>494</v>
      </c>
      <c r="N2" s="841" t="s">
        <v>495</v>
      </c>
    </row>
    <row r="3" spans="1:14" x14ac:dyDescent="0.15">
      <c r="A3" s="762"/>
      <c r="B3" s="717"/>
      <c r="C3" s="843"/>
      <c r="D3" s="843"/>
      <c r="E3" s="845" t="s">
        <v>491</v>
      </c>
      <c r="F3" s="846" t="s">
        <v>492</v>
      </c>
      <c r="G3" s="830" t="s">
        <v>493</v>
      </c>
      <c r="H3" s="827" t="s">
        <v>445</v>
      </c>
      <c r="I3" s="828"/>
      <c r="J3" s="836"/>
      <c r="K3" s="828"/>
      <c r="L3" s="836"/>
      <c r="M3" s="836"/>
      <c r="N3" s="833"/>
    </row>
    <row r="4" spans="1:14" ht="38.25" customHeight="1" x14ac:dyDescent="0.15">
      <c r="A4" s="762"/>
      <c r="B4" s="755"/>
      <c r="C4" s="844"/>
      <c r="D4" s="844"/>
      <c r="E4" s="844"/>
      <c r="F4" s="847"/>
      <c r="G4" s="776"/>
      <c r="H4" s="839"/>
      <c r="I4" s="829"/>
      <c r="J4" s="837"/>
      <c r="K4" s="829"/>
      <c r="L4" s="837"/>
      <c r="M4" s="837"/>
      <c r="N4" s="834"/>
    </row>
    <row r="5" spans="1:14" ht="18" customHeight="1" x14ac:dyDescent="0.15">
      <c r="A5" s="762"/>
      <c r="B5" s="96"/>
      <c r="C5" s="320"/>
      <c r="D5" s="321" t="s">
        <v>576</v>
      </c>
      <c r="E5" s="321" t="s">
        <v>497</v>
      </c>
      <c r="F5" s="321" t="s">
        <v>497</v>
      </c>
      <c r="G5" s="321" t="s">
        <v>497</v>
      </c>
      <c r="H5" s="321" t="s">
        <v>497</v>
      </c>
      <c r="I5" s="321" t="s">
        <v>497</v>
      </c>
      <c r="J5" s="321" t="s">
        <v>497</v>
      </c>
      <c r="K5" s="321" t="s">
        <v>497</v>
      </c>
      <c r="L5" s="321" t="s">
        <v>497</v>
      </c>
      <c r="M5" s="321" t="s">
        <v>497</v>
      </c>
      <c r="N5" s="321" t="s">
        <v>497</v>
      </c>
    </row>
    <row r="6" spans="1:14" s="150" customFormat="1" ht="31.5" customHeight="1" x14ac:dyDescent="0.15">
      <c r="A6" s="762"/>
      <c r="B6" s="637" t="s">
        <v>2041</v>
      </c>
      <c r="C6" s="322">
        <v>129</v>
      </c>
      <c r="D6" s="323">
        <v>3498</v>
      </c>
      <c r="E6" s="323">
        <v>15416798</v>
      </c>
      <c r="F6" s="324">
        <v>13118421</v>
      </c>
      <c r="G6" s="324">
        <v>609265</v>
      </c>
      <c r="H6" s="324">
        <v>1689112</v>
      </c>
      <c r="I6" s="323">
        <v>1515345</v>
      </c>
      <c r="J6" s="323">
        <v>9517668</v>
      </c>
      <c r="K6" s="323">
        <v>5521729</v>
      </c>
      <c r="L6" s="635">
        <v>11664131</v>
      </c>
      <c r="M6" s="635">
        <v>4290993</v>
      </c>
      <c r="N6" s="636">
        <f>IF(C6="","",IFERROR(E6/D6,"×"))</f>
        <v>4407.3178959405377</v>
      </c>
    </row>
    <row r="7" spans="1:14" ht="31.5" customHeight="1" x14ac:dyDescent="0.15">
      <c r="A7" s="762"/>
      <c r="B7" s="190" t="s">
        <v>1766</v>
      </c>
      <c r="C7" s="325">
        <v>4</v>
      </c>
      <c r="D7" s="326">
        <v>160</v>
      </c>
      <c r="E7" s="326">
        <v>814229</v>
      </c>
      <c r="F7" s="326">
        <v>807897</v>
      </c>
      <c r="G7" s="326">
        <v>6332</v>
      </c>
      <c r="H7" s="327" t="s">
        <v>1</v>
      </c>
      <c r="I7" s="326">
        <v>48825</v>
      </c>
      <c r="J7" s="327">
        <v>551089</v>
      </c>
      <c r="K7" s="327">
        <v>244351</v>
      </c>
      <c r="L7" s="327">
        <v>767576</v>
      </c>
      <c r="M7" s="327">
        <v>206460</v>
      </c>
      <c r="N7" s="588">
        <f t="shared" ref="N7:N24" si="0">IF(C7="","",IFERROR(E7/D7,"×"))</f>
        <v>5088.9312499999996</v>
      </c>
    </row>
    <row r="8" spans="1:14" s="150" customFormat="1" ht="31.5" customHeight="1" x14ac:dyDescent="0.15">
      <c r="A8" s="762"/>
      <c r="B8" s="328" t="s">
        <v>1767</v>
      </c>
      <c r="C8" s="329">
        <v>65</v>
      </c>
      <c r="D8" s="330">
        <v>1092</v>
      </c>
      <c r="E8" s="330">
        <v>2787480</v>
      </c>
      <c r="F8" s="326">
        <v>2400930</v>
      </c>
      <c r="G8" s="327">
        <v>244964</v>
      </c>
      <c r="H8" s="326">
        <v>141586</v>
      </c>
      <c r="I8" s="330">
        <v>418642</v>
      </c>
      <c r="J8" s="330">
        <v>1358500</v>
      </c>
      <c r="K8" s="330">
        <v>1323562</v>
      </c>
      <c r="L8" s="327">
        <v>1649040</v>
      </c>
      <c r="M8" s="327">
        <v>866389</v>
      </c>
      <c r="N8" s="588">
        <f t="shared" si="0"/>
        <v>2552.6373626373625</v>
      </c>
    </row>
    <row r="9" spans="1:14" s="150" customFormat="1" ht="31.5" customHeight="1" x14ac:dyDescent="0.15">
      <c r="A9" s="762"/>
      <c r="B9" s="328" t="s">
        <v>1768</v>
      </c>
      <c r="C9" s="329">
        <v>1</v>
      </c>
      <c r="D9" s="330">
        <v>20</v>
      </c>
      <c r="E9" s="330" t="s">
        <v>2040</v>
      </c>
      <c r="F9" s="330" t="s">
        <v>2040</v>
      </c>
      <c r="G9" s="327" t="s">
        <v>2040</v>
      </c>
      <c r="H9" s="327" t="s">
        <v>2040</v>
      </c>
      <c r="I9" s="330" t="s">
        <v>2040</v>
      </c>
      <c r="J9" s="330" t="s">
        <v>2040</v>
      </c>
      <c r="K9" s="330" t="s">
        <v>2040</v>
      </c>
      <c r="L9" s="327" t="s">
        <v>2040</v>
      </c>
      <c r="M9" s="327" t="s">
        <v>2040</v>
      </c>
      <c r="N9" s="588" t="str">
        <f t="shared" si="0"/>
        <v>×</v>
      </c>
    </row>
    <row r="10" spans="1:14" s="150" customFormat="1" ht="31.5" customHeight="1" x14ac:dyDescent="0.15">
      <c r="A10" s="762"/>
      <c r="B10" s="328" t="s">
        <v>1769</v>
      </c>
      <c r="C10" s="329">
        <v>6</v>
      </c>
      <c r="D10" s="330">
        <v>97</v>
      </c>
      <c r="E10" s="330">
        <v>78418</v>
      </c>
      <c r="F10" s="330">
        <v>6217</v>
      </c>
      <c r="G10" s="327">
        <v>72201</v>
      </c>
      <c r="H10" s="330" t="s">
        <v>1</v>
      </c>
      <c r="I10" s="330">
        <v>24554</v>
      </c>
      <c r="J10" s="330">
        <v>17852</v>
      </c>
      <c r="K10" s="330">
        <v>56167</v>
      </c>
      <c r="L10" s="327">
        <v>54972</v>
      </c>
      <c r="M10" s="327">
        <v>39069</v>
      </c>
      <c r="N10" s="588">
        <f t="shared" si="0"/>
        <v>808.43298969072168</v>
      </c>
    </row>
    <row r="11" spans="1:14" s="150" customFormat="1" ht="31.5" customHeight="1" x14ac:dyDescent="0.15">
      <c r="A11" s="762"/>
      <c r="B11" s="328" t="s">
        <v>1770</v>
      </c>
      <c r="C11" s="329">
        <v>6</v>
      </c>
      <c r="D11" s="330">
        <v>509</v>
      </c>
      <c r="E11" s="90">
        <v>3387237</v>
      </c>
      <c r="F11" s="90">
        <v>3083438</v>
      </c>
      <c r="G11" s="327" t="s">
        <v>1</v>
      </c>
      <c r="H11" s="327">
        <v>303799</v>
      </c>
      <c r="I11" s="90">
        <v>237355</v>
      </c>
      <c r="J11" s="90">
        <v>1863222</v>
      </c>
      <c r="K11" s="90">
        <v>1446712</v>
      </c>
      <c r="L11" s="327">
        <v>3253788</v>
      </c>
      <c r="M11" s="327">
        <v>1400814</v>
      </c>
      <c r="N11" s="588">
        <f t="shared" si="0"/>
        <v>6654.6895874263264</v>
      </c>
    </row>
    <row r="12" spans="1:14" s="150" customFormat="1" ht="31.5" customHeight="1" x14ac:dyDescent="0.15">
      <c r="A12" s="762"/>
      <c r="B12" s="328" t="s">
        <v>1771</v>
      </c>
      <c r="C12" s="329">
        <v>3</v>
      </c>
      <c r="D12" s="330">
        <v>29</v>
      </c>
      <c r="E12" s="330">
        <v>426790</v>
      </c>
      <c r="F12" s="327">
        <v>344137</v>
      </c>
      <c r="G12" s="327" t="s">
        <v>1</v>
      </c>
      <c r="H12" s="326">
        <v>82653</v>
      </c>
      <c r="I12" s="330">
        <v>17989</v>
      </c>
      <c r="J12" s="330">
        <v>318312</v>
      </c>
      <c r="K12" s="330">
        <v>100443</v>
      </c>
      <c r="L12" s="327" t="s">
        <v>369</v>
      </c>
      <c r="M12" s="327" t="s">
        <v>369</v>
      </c>
      <c r="N12" s="588">
        <f t="shared" si="0"/>
        <v>14716.896551724138</v>
      </c>
    </row>
    <row r="13" spans="1:14" s="150" customFormat="1" ht="31.5" customHeight="1" x14ac:dyDescent="0.15">
      <c r="A13" s="762"/>
      <c r="B13" s="328" t="s">
        <v>1783</v>
      </c>
      <c r="C13" s="329">
        <v>4</v>
      </c>
      <c r="D13" s="330">
        <v>33</v>
      </c>
      <c r="E13" s="330">
        <v>64239</v>
      </c>
      <c r="F13" s="326">
        <v>53717</v>
      </c>
      <c r="G13" s="326">
        <v>9940</v>
      </c>
      <c r="H13" s="326">
        <v>582</v>
      </c>
      <c r="I13" s="330">
        <v>11707</v>
      </c>
      <c r="J13" s="330">
        <v>34450</v>
      </c>
      <c r="K13" s="330">
        <v>27582</v>
      </c>
      <c r="L13" s="327" t="s">
        <v>369</v>
      </c>
      <c r="M13" s="327" t="s">
        <v>369</v>
      </c>
      <c r="N13" s="588">
        <f t="shared" si="0"/>
        <v>1946.6363636363637</v>
      </c>
    </row>
    <row r="14" spans="1:14" s="150" customFormat="1" ht="31.5" customHeight="1" x14ac:dyDescent="0.15">
      <c r="A14" s="762"/>
      <c r="B14" s="328" t="s">
        <v>1772</v>
      </c>
      <c r="C14" s="329">
        <v>2</v>
      </c>
      <c r="D14" s="330">
        <v>422</v>
      </c>
      <c r="E14" s="330" t="s">
        <v>2040</v>
      </c>
      <c r="F14" s="330" t="s">
        <v>2040</v>
      </c>
      <c r="G14" s="327" t="s">
        <v>2040</v>
      </c>
      <c r="H14" s="327" t="s">
        <v>2040</v>
      </c>
      <c r="I14" s="330" t="s">
        <v>2040</v>
      </c>
      <c r="J14" s="330" t="s">
        <v>2040</v>
      </c>
      <c r="K14" s="330" t="s">
        <v>2040</v>
      </c>
      <c r="L14" s="327" t="s">
        <v>2040</v>
      </c>
      <c r="M14" s="327" t="s">
        <v>2040</v>
      </c>
      <c r="N14" s="588" t="str">
        <f t="shared" si="0"/>
        <v>×</v>
      </c>
    </row>
    <row r="15" spans="1:14" s="150" customFormat="1" ht="31.5" customHeight="1" x14ac:dyDescent="0.15">
      <c r="A15" s="762"/>
      <c r="B15" s="328" t="s">
        <v>1773</v>
      </c>
      <c r="C15" s="329">
        <v>3</v>
      </c>
      <c r="D15" s="330">
        <v>33</v>
      </c>
      <c r="E15" s="330">
        <v>200747</v>
      </c>
      <c r="F15" s="330">
        <v>135435</v>
      </c>
      <c r="G15" s="327" t="s">
        <v>1</v>
      </c>
      <c r="H15" s="327">
        <v>65312</v>
      </c>
      <c r="I15" s="330">
        <v>17842</v>
      </c>
      <c r="J15" s="330">
        <v>124355</v>
      </c>
      <c r="K15" s="330">
        <v>70733</v>
      </c>
      <c r="L15" s="330" t="s">
        <v>369</v>
      </c>
      <c r="M15" s="330" t="s">
        <v>369</v>
      </c>
      <c r="N15" s="588">
        <f t="shared" si="0"/>
        <v>6083.242424242424</v>
      </c>
    </row>
    <row r="16" spans="1:14" s="150" customFormat="1" ht="31.5" customHeight="1" x14ac:dyDescent="0.15">
      <c r="A16" s="762"/>
      <c r="B16" s="328" t="s">
        <v>1774</v>
      </c>
      <c r="C16" s="329">
        <v>7</v>
      </c>
      <c r="D16" s="330">
        <v>313</v>
      </c>
      <c r="E16" s="90">
        <v>3333615</v>
      </c>
      <c r="F16" s="90">
        <v>2360853</v>
      </c>
      <c r="G16" s="327">
        <v>66969</v>
      </c>
      <c r="H16" s="326">
        <v>905793</v>
      </c>
      <c r="I16" s="90">
        <v>175462</v>
      </c>
      <c r="J16" s="90">
        <v>2767991</v>
      </c>
      <c r="K16" s="90">
        <v>527501</v>
      </c>
      <c r="L16" s="327">
        <v>2314538</v>
      </c>
      <c r="M16" s="327">
        <v>419302</v>
      </c>
      <c r="N16" s="588">
        <f t="shared" si="0"/>
        <v>10650.52715654952</v>
      </c>
    </row>
    <row r="17" spans="1:14" s="150" customFormat="1" ht="31.5" customHeight="1" x14ac:dyDescent="0.15">
      <c r="A17" s="762"/>
      <c r="B17" s="328" t="s">
        <v>1775</v>
      </c>
      <c r="C17" s="329">
        <v>12</v>
      </c>
      <c r="D17" s="330">
        <v>215</v>
      </c>
      <c r="E17" s="330">
        <v>1264837</v>
      </c>
      <c r="F17" s="326">
        <v>1187272</v>
      </c>
      <c r="G17" s="326">
        <v>62459</v>
      </c>
      <c r="H17" s="326">
        <v>15106</v>
      </c>
      <c r="I17" s="330">
        <v>96392</v>
      </c>
      <c r="J17" s="330">
        <v>766131</v>
      </c>
      <c r="K17" s="330">
        <v>463450</v>
      </c>
      <c r="L17" s="327">
        <v>1060391</v>
      </c>
      <c r="M17" s="327">
        <v>380224</v>
      </c>
      <c r="N17" s="588">
        <f t="shared" si="0"/>
        <v>5882.9627906976748</v>
      </c>
    </row>
    <row r="18" spans="1:14" s="150" customFormat="1" ht="31.5" customHeight="1" x14ac:dyDescent="0.15">
      <c r="A18" s="762"/>
      <c r="B18" s="328" t="s">
        <v>1776</v>
      </c>
      <c r="C18" s="329">
        <v>3</v>
      </c>
      <c r="D18" s="330">
        <v>60</v>
      </c>
      <c r="E18" s="330">
        <v>170605</v>
      </c>
      <c r="F18" s="327">
        <v>107179</v>
      </c>
      <c r="G18" s="327">
        <v>62439</v>
      </c>
      <c r="H18" s="326">
        <v>987</v>
      </c>
      <c r="I18" s="330">
        <v>35599</v>
      </c>
      <c r="J18" s="330">
        <v>81247</v>
      </c>
      <c r="K18" s="330">
        <v>83640</v>
      </c>
      <c r="L18" s="327">
        <v>132198</v>
      </c>
      <c r="M18" s="327">
        <v>45733</v>
      </c>
      <c r="N18" s="588">
        <f t="shared" si="0"/>
        <v>2843.4166666666665</v>
      </c>
    </row>
    <row r="19" spans="1:14" s="150" customFormat="1" ht="31.5" customHeight="1" x14ac:dyDescent="0.15">
      <c r="A19" s="762"/>
      <c r="B19" s="328" t="s">
        <v>1777</v>
      </c>
      <c r="C19" s="329">
        <v>2</v>
      </c>
      <c r="D19" s="330">
        <v>39</v>
      </c>
      <c r="E19" s="330" t="s">
        <v>2040</v>
      </c>
      <c r="F19" s="330" t="s">
        <v>2040</v>
      </c>
      <c r="G19" s="330" t="s">
        <v>2040</v>
      </c>
      <c r="H19" s="330" t="s">
        <v>2040</v>
      </c>
      <c r="I19" s="330" t="s">
        <v>2040</v>
      </c>
      <c r="J19" s="330" t="s">
        <v>2040</v>
      </c>
      <c r="K19" s="330" t="s">
        <v>2040</v>
      </c>
      <c r="L19" s="327" t="s">
        <v>2040</v>
      </c>
      <c r="M19" s="327" t="s">
        <v>2040</v>
      </c>
      <c r="N19" s="588" t="str">
        <f t="shared" si="0"/>
        <v>×</v>
      </c>
    </row>
    <row r="20" spans="1:14" s="150" customFormat="1" ht="31.5" customHeight="1" x14ac:dyDescent="0.15">
      <c r="A20" s="762"/>
      <c r="B20" s="328" t="s">
        <v>1778</v>
      </c>
      <c r="C20" s="329">
        <v>1</v>
      </c>
      <c r="D20" s="330">
        <v>12</v>
      </c>
      <c r="E20" s="330" t="s">
        <v>2040</v>
      </c>
      <c r="F20" s="330" t="s">
        <v>2040</v>
      </c>
      <c r="G20" s="327" t="s">
        <v>2040</v>
      </c>
      <c r="H20" s="327" t="s">
        <v>2040</v>
      </c>
      <c r="I20" s="330" t="s">
        <v>2040</v>
      </c>
      <c r="J20" s="330" t="s">
        <v>2040</v>
      </c>
      <c r="K20" s="330" t="s">
        <v>2040</v>
      </c>
      <c r="L20" s="327" t="s">
        <v>2040</v>
      </c>
      <c r="M20" s="327" t="s">
        <v>2040</v>
      </c>
      <c r="N20" s="588" t="str">
        <f t="shared" si="0"/>
        <v>×</v>
      </c>
    </row>
    <row r="21" spans="1:14" s="150" customFormat="1" ht="31.5" customHeight="1" x14ac:dyDescent="0.15">
      <c r="A21" s="762"/>
      <c r="B21" s="328" t="s">
        <v>1779</v>
      </c>
      <c r="C21" s="329">
        <v>2</v>
      </c>
      <c r="D21" s="330">
        <v>305</v>
      </c>
      <c r="E21" s="330" t="s">
        <v>2040</v>
      </c>
      <c r="F21" s="330" t="s">
        <v>2040</v>
      </c>
      <c r="G21" s="327" t="s">
        <v>2040</v>
      </c>
      <c r="H21" s="327" t="s">
        <v>2040</v>
      </c>
      <c r="I21" s="330" t="s">
        <v>2040</v>
      </c>
      <c r="J21" s="330" t="s">
        <v>2040</v>
      </c>
      <c r="K21" s="330" t="s">
        <v>2040</v>
      </c>
      <c r="L21" s="327" t="s">
        <v>2040</v>
      </c>
      <c r="M21" s="327" t="s">
        <v>2040</v>
      </c>
      <c r="N21" s="588" t="str">
        <f t="shared" si="0"/>
        <v>×</v>
      </c>
    </row>
    <row r="22" spans="1:14" s="150" customFormat="1" ht="31.5" customHeight="1" x14ac:dyDescent="0.15">
      <c r="A22" s="762"/>
      <c r="B22" s="328" t="s">
        <v>1780</v>
      </c>
      <c r="C22" s="329">
        <v>5</v>
      </c>
      <c r="D22" s="330">
        <v>132</v>
      </c>
      <c r="E22" s="330">
        <v>339863</v>
      </c>
      <c r="F22" s="330">
        <v>238294</v>
      </c>
      <c r="G22" s="327">
        <v>62755</v>
      </c>
      <c r="H22" s="330">
        <v>38814</v>
      </c>
      <c r="I22" s="330">
        <v>71265</v>
      </c>
      <c r="J22" s="330">
        <v>243652</v>
      </c>
      <c r="K22" s="330">
        <v>89593</v>
      </c>
      <c r="L22" s="330">
        <v>216427</v>
      </c>
      <c r="M22" s="330">
        <v>55392</v>
      </c>
      <c r="N22" s="588">
        <f t="shared" si="0"/>
        <v>2574.719696969697</v>
      </c>
    </row>
    <row r="23" spans="1:14" s="150" customFormat="1" ht="31.5" customHeight="1" x14ac:dyDescent="0.15">
      <c r="A23" s="762"/>
      <c r="B23" s="328" t="s">
        <v>1781</v>
      </c>
      <c r="C23" s="329">
        <v>1</v>
      </c>
      <c r="D23" s="330">
        <v>13</v>
      </c>
      <c r="E23" s="330" t="s">
        <v>2040</v>
      </c>
      <c r="F23" s="330" t="s">
        <v>2040</v>
      </c>
      <c r="G23" s="327" t="s">
        <v>2040</v>
      </c>
      <c r="H23" s="327" t="s">
        <v>2040</v>
      </c>
      <c r="I23" s="330" t="s">
        <v>2040</v>
      </c>
      <c r="J23" s="330" t="s">
        <v>2040</v>
      </c>
      <c r="K23" s="330" t="s">
        <v>2040</v>
      </c>
      <c r="L23" s="327" t="s">
        <v>2040</v>
      </c>
      <c r="M23" s="327" t="s">
        <v>2040</v>
      </c>
      <c r="N23" s="588" t="str">
        <f t="shared" si="0"/>
        <v>×</v>
      </c>
    </row>
    <row r="24" spans="1:14" s="150" customFormat="1" ht="31.5" customHeight="1" thickBot="1" x14ac:dyDescent="0.2">
      <c r="A24" s="762"/>
      <c r="B24" s="331" t="s">
        <v>1782</v>
      </c>
      <c r="C24" s="332">
        <v>2</v>
      </c>
      <c r="D24" s="333">
        <v>14</v>
      </c>
      <c r="E24" s="333" t="s">
        <v>2040</v>
      </c>
      <c r="F24" s="333" t="s">
        <v>2040</v>
      </c>
      <c r="G24" s="334" t="s">
        <v>2040</v>
      </c>
      <c r="H24" s="334" t="s">
        <v>2040</v>
      </c>
      <c r="I24" s="333" t="s">
        <v>2040</v>
      </c>
      <c r="J24" s="333" t="s">
        <v>2040</v>
      </c>
      <c r="K24" s="333" t="s">
        <v>2040</v>
      </c>
      <c r="L24" s="334" t="s">
        <v>2040</v>
      </c>
      <c r="M24" s="334" t="s">
        <v>2040</v>
      </c>
      <c r="N24" s="590" t="str">
        <f t="shared" si="0"/>
        <v>×</v>
      </c>
    </row>
    <row r="25" spans="1:14" ht="20.100000000000001" customHeight="1" x14ac:dyDescent="0.15">
      <c r="A25" s="762"/>
      <c r="J25" s="728" t="s">
        <v>2067</v>
      </c>
      <c r="K25" s="840"/>
      <c r="L25" s="840"/>
      <c r="M25" s="840"/>
      <c r="N25" s="840"/>
    </row>
  </sheetData>
  <sheetProtection sheet="1"/>
  <mergeCells count="17">
    <mergeCell ref="F3:F4"/>
    <mergeCell ref="A1:A25"/>
    <mergeCell ref="J2:J4"/>
    <mergeCell ref="K2:K4"/>
    <mergeCell ref="G3:G4"/>
    <mergeCell ref="E2:H2"/>
    <mergeCell ref="H3:H4"/>
    <mergeCell ref="I2:I4"/>
    <mergeCell ref="J25:N25"/>
    <mergeCell ref="L1:N1"/>
    <mergeCell ref="B2:B4"/>
    <mergeCell ref="L2:L4"/>
    <mergeCell ref="M2:M4"/>
    <mergeCell ref="N2:N4"/>
    <mergeCell ref="C2:C4"/>
    <mergeCell ref="D2:D4"/>
    <mergeCell ref="E3:E4"/>
  </mergeCells>
  <phoneticPr fontId="2"/>
  <conditionalFormatting sqref="C8:D13 C15:D19 C14 C22:D22 C20:C21 C23:C24 I6:K6 C6:E6">
    <cfRule type="expression" dxfId="40" priority="46" stopIfTrue="1">
      <formula>$D6=0</formula>
    </cfRule>
  </conditionalFormatting>
  <conditionalFormatting sqref="K8:K9 K12:K13 K17:K19 K15">
    <cfRule type="expression" dxfId="39" priority="57" stopIfTrue="1">
      <formula>$D8=0</formula>
    </cfRule>
  </conditionalFormatting>
  <conditionalFormatting sqref="J8:J9 J17:J19 J12:J13 J15">
    <cfRule type="expression" dxfId="38" priority="55" stopIfTrue="1">
      <formula>$D8=0</formula>
    </cfRule>
  </conditionalFormatting>
  <conditionalFormatting sqref="E8:E9 E17:E19 E12:E13 E15:F15">
    <cfRule type="expression" dxfId="37" priority="49" stopIfTrue="1">
      <formula>$D8=0</formula>
    </cfRule>
  </conditionalFormatting>
  <conditionalFormatting sqref="I8:I9 I17:I19 I12:I13 I15">
    <cfRule type="expression" dxfId="36" priority="47" stopIfTrue="1">
      <formula>$D8=0</formula>
    </cfRule>
  </conditionalFormatting>
  <conditionalFormatting sqref="J13">
    <cfRule type="expression" dxfId="35" priority="45" stopIfTrue="1">
      <formula>$D13=0</formula>
    </cfRule>
  </conditionalFormatting>
  <conditionalFormatting sqref="I13">
    <cfRule type="expression" dxfId="34" priority="44" stopIfTrue="1">
      <formula>$D13=0</formula>
    </cfRule>
  </conditionalFormatting>
  <conditionalFormatting sqref="E10">
    <cfRule type="expression" dxfId="33" priority="41" stopIfTrue="1">
      <formula>$D10=0</formula>
    </cfRule>
  </conditionalFormatting>
  <conditionalFormatting sqref="F9">
    <cfRule type="expression" dxfId="32" priority="40" stopIfTrue="1">
      <formula>$D9=0</formula>
    </cfRule>
  </conditionalFormatting>
  <conditionalFormatting sqref="F10">
    <cfRule type="expression" dxfId="31" priority="39" stopIfTrue="1">
      <formula>$D10=0</formula>
    </cfRule>
  </conditionalFormatting>
  <conditionalFormatting sqref="H10">
    <cfRule type="expression" dxfId="30" priority="38" stopIfTrue="1">
      <formula>$D10=0</formula>
    </cfRule>
  </conditionalFormatting>
  <conditionalFormatting sqref="I9:K9">
    <cfRule type="expression" dxfId="29" priority="37" stopIfTrue="1">
      <formula>$D9=0</formula>
    </cfRule>
  </conditionalFormatting>
  <conditionalFormatting sqref="I10:K10">
    <cfRule type="expression" dxfId="28" priority="36" stopIfTrue="1">
      <formula>$D10=0</formula>
    </cfRule>
  </conditionalFormatting>
  <conditionalFormatting sqref="I15:J15">
    <cfRule type="expression" dxfId="27" priority="33" stopIfTrue="1">
      <formula>$D15=0</formula>
    </cfRule>
  </conditionalFormatting>
  <conditionalFormatting sqref="K15:M15">
    <cfRule type="expression" dxfId="26" priority="32" stopIfTrue="1">
      <formula>$D15=0</formula>
    </cfRule>
  </conditionalFormatting>
  <conditionalFormatting sqref="E22:F22">
    <cfRule type="expression" dxfId="25" priority="31" stopIfTrue="1">
      <formula>$D22=0</formula>
    </cfRule>
  </conditionalFormatting>
  <conditionalFormatting sqref="H22:J22">
    <cfRule type="expression" dxfId="24" priority="30" stopIfTrue="1">
      <formula>$D22=0</formula>
    </cfRule>
  </conditionalFormatting>
  <conditionalFormatting sqref="K22">
    <cfRule type="expression" dxfId="23" priority="29" stopIfTrue="1">
      <formula>$D22=0</formula>
    </cfRule>
  </conditionalFormatting>
  <conditionalFormatting sqref="L22:M22">
    <cfRule type="expression" dxfId="22" priority="28" stopIfTrue="1">
      <formula>$D22=0</formula>
    </cfRule>
  </conditionalFormatting>
  <conditionalFormatting sqref="E19:H19">
    <cfRule type="expression" dxfId="21" priority="22" stopIfTrue="1">
      <formula>$D19=0</formula>
    </cfRule>
  </conditionalFormatting>
  <conditionalFormatting sqref="D14">
    <cfRule type="expression" dxfId="20" priority="17" stopIfTrue="1">
      <formula>$D14=0</formula>
    </cfRule>
  </conditionalFormatting>
  <conditionalFormatting sqref="K14">
    <cfRule type="expression" dxfId="19" priority="21" stopIfTrue="1">
      <formula>$D14=0</formula>
    </cfRule>
  </conditionalFormatting>
  <conditionalFormatting sqref="J14">
    <cfRule type="expression" dxfId="18" priority="20" stopIfTrue="1">
      <formula>$D14=0</formula>
    </cfRule>
  </conditionalFormatting>
  <conditionalFormatting sqref="E14">
    <cfRule type="expression" dxfId="17" priority="19" stopIfTrue="1">
      <formula>$D14=0</formula>
    </cfRule>
  </conditionalFormatting>
  <conditionalFormatting sqref="I14">
    <cfRule type="expression" dxfId="16" priority="18" stopIfTrue="1">
      <formula>$D14=0</formula>
    </cfRule>
  </conditionalFormatting>
  <conditionalFormatting sqref="F14">
    <cfRule type="expression" dxfId="15" priority="16" stopIfTrue="1">
      <formula>$D14=0</formula>
    </cfRule>
  </conditionalFormatting>
  <conditionalFormatting sqref="I14:K14">
    <cfRule type="expression" dxfId="14" priority="15" stopIfTrue="1">
      <formula>$D14=0</formula>
    </cfRule>
  </conditionalFormatting>
  <conditionalFormatting sqref="D20:D21">
    <cfRule type="expression" dxfId="13" priority="10" stopIfTrue="1">
      <formula>$D20=0</formula>
    </cfRule>
  </conditionalFormatting>
  <conditionalFormatting sqref="K20:K21">
    <cfRule type="expression" dxfId="12" priority="14" stopIfTrue="1">
      <formula>$D20=0</formula>
    </cfRule>
  </conditionalFormatting>
  <conditionalFormatting sqref="J20:J21">
    <cfRule type="expression" dxfId="11" priority="13" stopIfTrue="1">
      <formula>$D20=0</formula>
    </cfRule>
  </conditionalFormatting>
  <conditionalFormatting sqref="E20:E21">
    <cfRule type="expression" dxfId="10" priority="12" stopIfTrue="1">
      <formula>$D20=0</formula>
    </cfRule>
  </conditionalFormatting>
  <conditionalFormatting sqref="I20:I21">
    <cfRule type="expression" dxfId="9" priority="11" stopIfTrue="1">
      <formula>$D20=0</formula>
    </cfRule>
  </conditionalFormatting>
  <conditionalFormatting sqref="F20:F21">
    <cfRule type="expression" dxfId="8" priority="9" stopIfTrue="1">
      <formula>$D20=0</formula>
    </cfRule>
  </conditionalFormatting>
  <conditionalFormatting sqref="I20:K21">
    <cfRule type="expression" dxfId="7" priority="8" stopIfTrue="1">
      <formula>$D20=0</formula>
    </cfRule>
  </conditionalFormatting>
  <conditionalFormatting sqref="D23:D24">
    <cfRule type="expression" dxfId="6" priority="3" stopIfTrue="1">
      <formula>$D23=0</formula>
    </cfRule>
  </conditionalFormatting>
  <conditionalFormatting sqref="K23:K24">
    <cfRule type="expression" dxfId="5" priority="7" stopIfTrue="1">
      <formula>$D23=0</formula>
    </cfRule>
  </conditionalFormatting>
  <conditionalFormatting sqref="J23:J24">
    <cfRule type="expression" dxfId="4" priority="6" stopIfTrue="1">
      <formula>$D23=0</formula>
    </cfRule>
  </conditionalFormatting>
  <conditionalFormatting sqref="E23:E24">
    <cfRule type="expression" dxfId="3" priority="5" stopIfTrue="1">
      <formula>$D23=0</formula>
    </cfRule>
  </conditionalFormatting>
  <conditionalFormatting sqref="I23:I24">
    <cfRule type="expression" dxfId="2" priority="4" stopIfTrue="1">
      <formula>$D23=0</formula>
    </cfRule>
  </conditionalFormatting>
  <conditionalFormatting sqref="F23:F24">
    <cfRule type="expression" dxfId="1" priority="2" stopIfTrue="1">
      <formula>$D23=0</formula>
    </cfRule>
  </conditionalFormatting>
  <conditionalFormatting sqref="I23:K24">
    <cfRule type="expression" dxfId="0" priority="1" stopIfTrue="1">
      <formula>$D23=0</formula>
    </cfRule>
  </conditionalFormatting>
  <pageMargins left="0.39370078740157483" right="0.39370078740157483" top="0.98425196850393704" bottom="0.98425196850393704" header="0.51181102362204722" footer="0.51181102362204722"/>
  <pageSetup paperSize="9" scale="6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60"/>
  <sheetViews>
    <sheetView zoomScaleNormal="100" workbookViewId="0">
      <selection activeCell="P11" sqref="P11"/>
    </sheetView>
  </sheetViews>
  <sheetFormatPr defaultRowHeight="13.5" x14ac:dyDescent="0.15"/>
  <cols>
    <col min="1" max="1" width="10.625" style="15" customWidth="1"/>
    <col min="2" max="2" width="3.375" style="18" bestFit="1" customWidth="1"/>
    <col min="3" max="3" width="3.375" style="15" bestFit="1" customWidth="1"/>
    <col min="4" max="4" width="11.625" style="41" bestFit="1" customWidth="1"/>
    <col min="5" max="8" width="11.25" style="41" customWidth="1"/>
    <col min="9" max="9" width="13.875" style="41" bestFit="1" customWidth="1"/>
    <col min="10" max="16384" width="9" style="15"/>
  </cols>
  <sheetData>
    <row r="1" spans="1:9" ht="18" customHeight="1" thickBot="1" x14ac:dyDescent="0.2">
      <c r="A1" s="15" t="s">
        <v>169</v>
      </c>
      <c r="G1" s="673" t="s">
        <v>168</v>
      </c>
      <c r="H1" s="674"/>
      <c r="I1" s="43" t="s">
        <v>818</v>
      </c>
    </row>
    <row r="2" spans="1:9" s="18" customFormat="1" x14ac:dyDescent="0.15">
      <c r="A2" s="660" t="s">
        <v>325</v>
      </c>
      <c r="B2" s="662"/>
      <c r="C2" s="675" t="s">
        <v>732</v>
      </c>
      <c r="D2" s="676"/>
      <c r="E2" s="45" t="s">
        <v>167</v>
      </c>
      <c r="F2" s="45" t="s">
        <v>166</v>
      </c>
      <c r="G2" s="45" t="s">
        <v>165</v>
      </c>
      <c r="H2" s="45" t="s">
        <v>164</v>
      </c>
      <c r="I2" s="44" t="s">
        <v>163</v>
      </c>
    </row>
    <row r="3" spans="1:9" x14ac:dyDescent="0.15">
      <c r="A3" s="680" t="s">
        <v>1660</v>
      </c>
      <c r="B3" s="681"/>
      <c r="C3" s="677">
        <f>IF(SUM(E3:I3)=0,"",SUM(E3:I3))</f>
        <v>12141993</v>
      </c>
      <c r="D3" s="678"/>
      <c r="E3" s="46">
        <v>267316</v>
      </c>
      <c r="F3" s="46">
        <v>37302</v>
      </c>
      <c r="G3" s="46">
        <v>8131185</v>
      </c>
      <c r="H3" s="46">
        <v>52461</v>
      </c>
      <c r="I3" s="46">
        <v>3653729</v>
      </c>
    </row>
    <row r="4" spans="1:9" x14ac:dyDescent="0.15">
      <c r="A4" s="674" t="s">
        <v>1659</v>
      </c>
      <c r="B4" s="679"/>
      <c r="C4" s="677">
        <f>IF(SUM(E4:I4)=0,"",SUM(E4:I4))</f>
        <v>12098523</v>
      </c>
      <c r="D4" s="678"/>
      <c r="E4" s="46">
        <v>264223</v>
      </c>
      <c r="F4" s="46">
        <v>37302</v>
      </c>
      <c r="G4" s="46">
        <v>8173442</v>
      </c>
      <c r="H4" s="46">
        <v>52981</v>
      </c>
      <c r="I4" s="46">
        <v>3570575</v>
      </c>
    </row>
    <row r="5" spans="1:9" x14ac:dyDescent="0.15">
      <c r="A5" s="674" t="s">
        <v>1840</v>
      </c>
      <c r="B5" s="679"/>
      <c r="C5" s="677">
        <f>IF(SUM(E5:I5)=0,"",SUM(E5:I5))</f>
        <v>12100538</v>
      </c>
      <c r="D5" s="678"/>
      <c r="E5" s="46">
        <v>254509</v>
      </c>
      <c r="F5" s="46">
        <v>36959</v>
      </c>
      <c r="G5" s="46">
        <v>8184758</v>
      </c>
      <c r="H5" s="46">
        <v>52226</v>
      </c>
      <c r="I5" s="46">
        <v>3572086</v>
      </c>
    </row>
    <row r="6" spans="1:9" x14ac:dyDescent="0.15">
      <c r="A6" s="674" t="s">
        <v>1937</v>
      </c>
      <c r="B6" s="690"/>
      <c r="C6" s="677">
        <f>IF(SUM(E6:I6)=0,"",SUM(E6:I6))</f>
        <v>12125076</v>
      </c>
      <c r="D6" s="678"/>
      <c r="E6" s="46">
        <v>252136</v>
      </c>
      <c r="F6" s="46">
        <v>36959</v>
      </c>
      <c r="G6" s="46">
        <v>8225675</v>
      </c>
      <c r="H6" s="46">
        <v>52529</v>
      </c>
      <c r="I6" s="46">
        <v>3557777</v>
      </c>
    </row>
    <row r="7" spans="1:9" ht="14.25" thickBot="1" x14ac:dyDescent="0.2">
      <c r="A7" s="682" t="s">
        <v>1991</v>
      </c>
      <c r="B7" s="683"/>
      <c r="C7" s="687">
        <f>IF(SUM(E7:I7)=0,"",SUM(E7:I7))</f>
        <v>12128716</v>
      </c>
      <c r="D7" s="688"/>
      <c r="E7" s="48">
        <v>250407</v>
      </c>
      <c r="F7" s="48">
        <v>36187</v>
      </c>
      <c r="G7" s="48">
        <v>8237657</v>
      </c>
      <c r="H7" s="48">
        <v>50522</v>
      </c>
      <c r="I7" s="48">
        <v>3553943</v>
      </c>
    </row>
    <row r="8" spans="1:9" ht="18" customHeight="1" x14ac:dyDescent="0.15">
      <c r="H8" s="673" t="s">
        <v>793</v>
      </c>
      <c r="I8" s="674"/>
    </row>
    <row r="9" spans="1:9" ht="18" customHeight="1" thickBot="1" x14ac:dyDescent="0.2">
      <c r="A9" s="15" t="s">
        <v>162</v>
      </c>
      <c r="H9" s="43" t="s">
        <v>818</v>
      </c>
    </row>
    <row r="10" spans="1:9" s="18" customFormat="1" x14ac:dyDescent="0.15">
      <c r="A10" s="660" t="s">
        <v>161</v>
      </c>
      <c r="B10" s="660"/>
      <c r="C10" s="662"/>
      <c r="D10" s="45" t="s">
        <v>538</v>
      </c>
      <c r="E10" s="45" t="s">
        <v>537</v>
      </c>
      <c r="F10" s="45" t="s">
        <v>536</v>
      </c>
      <c r="G10" s="45" t="s">
        <v>816</v>
      </c>
      <c r="H10" s="44" t="s">
        <v>817</v>
      </c>
      <c r="I10" s="49"/>
    </row>
    <row r="11" spans="1:9" x14ac:dyDescent="0.15">
      <c r="A11" s="21"/>
      <c r="B11" s="669" t="s">
        <v>41</v>
      </c>
      <c r="C11" s="670"/>
      <c r="D11" s="622">
        <v>2918</v>
      </c>
      <c r="E11" s="52">
        <v>4200</v>
      </c>
      <c r="F11" s="52">
        <v>94</v>
      </c>
      <c r="G11" s="52">
        <v>9323</v>
      </c>
      <c r="H11" s="623">
        <f t="shared" ref="H11:H22" si="0">IF(SUM(D11:G11)=0,"",SUM(D11:G11))</f>
        <v>16535</v>
      </c>
    </row>
    <row r="12" spans="1:9" x14ac:dyDescent="0.15">
      <c r="A12" s="21" t="s">
        <v>1582</v>
      </c>
      <c r="B12" s="667" t="s">
        <v>784</v>
      </c>
      <c r="C12" s="651"/>
      <c r="D12" s="55">
        <v>400</v>
      </c>
      <c r="E12" s="42" t="s">
        <v>369</v>
      </c>
      <c r="F12" s="42" t="s">
        <v>369</v>
      </c>
      <c r="G12" s="42" t="s">
        <v>369</v>
      </c>
      <c r="H12" s="623">
        <f t="shared" si="0"/>
        <v>400</v>
      </c>
    </row>
    <row r="13" spans="1:9" x14ac:dyDescent="0.15">
      <c r="A13" s="28"/>
      <c r="B13" s="668" t="s">
        <v>785</v>
      </c>
      <c r="C13" s="653"/>
      <c r="D13" s="624">
        <v>3318</v>
      </c>
      <c r="E13" s="56">
        <v>4200</v>
      </c>
      <c r="F13" s="42">
        <v>94</v>
      </c>
      <c r="G13" s="56">
        <v>9323</v>
      </c>
      <c r="H13" s="625">
        <f t="shared" si="0"/>
        <v>16935</v>
      </c>
    </row>
    <row r="14" spans="1:9" x14ac:dyDescent="0.15">
      <c r="A14" s="47"/>
      <c r="B14" s="669" t="s">
        <v>41</v>
      </c>
      <c r="C14" s="670"/>
      <c r="D14" s="55">
        <v>6341</v>
      </c>
      <c r="E14" s="42" t="s">
        <v>369</v>
      </c>
      <c r="F14" s="52" t="s">
        <v>369</v>
      </c>
      <c r="G14" s="42">
        <v>8327</v>
      </c>
      <c r="H14" s="623">
        <f t="shared" si="0"/>
        <v>14668</v>
      </c>
    </row>
    <row r="15" spans="1:9" x14ac:dyDescent="0.15">
      <c r="A15" s="21" t="s">
        <v>1581</v>
      </c>
      <c r="B15" s="667" t="s">
        <v>784</v>
      </c>
      <c r="C15" s="651"/>
      <c r="D15" s="55">
        <v>1089</v>
      </c>
      <c r="E15" s="42" t="s">
        <v>369</v>
      </c>
      <c r="F15" s="42" t="s">
        <v>369</v>
      </c>
      <c r="G15" s="42">
        <v>168</v>
      </c>
      <c r="H15" s="623">
        <f t="shared" si="0"/>
        <v>1257</v>
      </c>
    </row>
    <row r="16" spans="1:9" x14ac:dyDescent="0.15">
      <c r="A16" s="22"/>
      <c r="B16" s="668" t="s">
        <v>785</v>
      </c>
      <c r="C16" s="653"/>
      <c r="D16" s="55">
        <v>7430</v>
      </c>
      <c r="E16" s="42" t="s">
        <v>369</v>
      </c>
      <c r="F16" s="42" t="s">
        <v>369</v>
      </c>
      <c r="G16" s="42">
        <v>8495</v>
      </c>
      <c r="H16" s="625">
        <f t="shared" si="0"/>
        <v>15925</v>
      </c>
    </row>
    <row r="17" spans="1:9" x14ac:dyDescent="0.15">
      <c r="A17" s="47"/>
      <c r="B17" s="669" t="s">
        <v>41</v>
      </c>
      <c r="C17" s="670"/>
      <c r="D17" s="622">
        <v>5491</v>
      </c>
      <c r="E17" s="52" t="s">
        <v>369</v>
      </c>
      <c r="F17" s="52" t="s">
        <v>369</v>
      </c>
      <c r="G17" s="52">
        <v>14854</v>
      </c>
      <c r="H17" s="623">
        <f t="shared" si="0"/>
        <v>20345</v>
      </c>
    </row>
    <row r="18" spans="1:9" x14ac:dyDescent="0.15">
      <c r="A18" s="21" t="s">
        <v>1659</v>
      </c>
      <c r="B18" s="667" t="s">
        <v>784</v>
      </c>
      <c r="C18" s="651"/>
      <c r="D18" s="55">
        <v>906</v>
      </c>
      <c r="E18" s="42" t="s">
        <v>369</v>
      </c>
      <c r="F18" s="42">
        <v>66</v>
      </c>
      <c r="G18" s="42">
        <v>2032</v>
      </c>
      <c r="H18" s="623">
        <f t="shared" si="0"/>
        <v>3004</v>
      </c>
    </row>
    <row r="19" spans="1:9" x14ac:dyDescent="0.15">
      <c r="A19" s="22"/>
      <c r="B19" s="668" t="s">
        <v>785</v>
      </c>
      <c r="C19" s="653"/>
      <c r="D19" s="624">
        <v>6397</v>
      </c>
      <c r="E19" s="56" t="s">
        <v>369</v>
      </c>
      <c r="F19" s="56">
        <v>66</v>
      </c>
      <c r="G19" s="56">
        <v>16886</v>
      </c>
      <c r="H19" s="625">
        <f t="shared" si="0"/>
        <v>23349</v>
      </c>
    </row>
    <row r="20" spans="1:9" x14ac:dyDescent="0.15">
      <c r="A20" s="47"/>
      <c r="B20" s="667" t="s">
        <v>41</v>
      </c>
      <c r="C20" s="651"/>
      <c r="D20" s="55">
        <v>5259</v>
      </c>
      <c r="E20" s="52">
        <v>851</v>
      </c>
      <c r="F20" s="52" t="s">
        <v>369</v>
      </c>
      <c r="G20" s="42">
        <v>5105</v>
      </c>
      <c r="H20" s="623">
        <f t="shared" si="0"/>
        <v>11215</v>
      </c>
    </row>
    <row r="21" spans="1:9" x14ac:dyDescent="0.15">
      <c r="A21" s="21" t="s">
        <v>1840</v>
      </c>
      <c r="B21" s="667" t="s">
        <v>784</v>
      </c>
      <c r="C21" s="651"/>
      <c r="D21" s="55">
        <v>147</v>
      </c>
      <c r="E21" s="42" t="s">
        <v>369</v>
      </c>
      <c r="F21" s="42" t="s">
        <v>369</v>
      </c>
      <c r="G21" s="42">
        <v>581</v>
      </c>
      <c r="H21" s="623">
        <f t="shared" si="0"/>
        <v>728</v>
      </c>
    </row>
    <row r="22" spans="1:9" x14ac:dyDescent="0.15">
      <c r="A22" s="28"/>
      <c r="B22" s="668" t="s">
        <v>785</v>
      </c>
      <c r="C22" s="653"/>
      <c r="D22" s="624">
        <v>5406</v>
      </c>
      <c r="E22" s="56">
        <v>851</v>
      </c>
      <c r="F22" s="56" t="s">
        <v>1992</v>
      </c>
      <c r="G22" s="56">
        <v>5686</v>
      </c>
      <c r="H22" s="625">
        <f t="shared" si="0"/>
        <v>11943</v>
      </c>
    </row>
    <row r="23" spans="1:9" x14ac:dyDescent="0.15">
      <c r="A23" s="21"/>
      <c r="B23" s="667" t="s">
        <v>41</v>
      </c>
      <c r="C23" s="651"/>
      <c r="D23" s="55">
        <v>4507</v>
      </c>
      <c r="E23" s="42" t="s">
        <v>1</v>
      </c>
      <c r="F23" s="42">
        <v>108</v>
      </c>
      <c r="G23" s="42">
        <v>7074</v>
      </c>
      <c r="H23" s="623">
        <f>IF(SUM(D23:G23)=0,"",SUM(D23:G23))</f>
        <v>11689</v>
      </c>
    </row>
    <row r="24" spans="1:9" x14ac:dyDescent="0.15">
      <c r="A24" s="21" t="s">
        <v>1937</v>
      </c>
      <c r="B24" s="667" t="s">
        <v>784</v>
      </c>
      <c r="C24" s="651"/>
      <c r="D24" s="55">
        <v>408</v>
      </c>
      <c r="E24" s="42" t="s">
        <v>1</v>
      </c>
      <c r="F24" s="42" t="s">
        <v>1</v>
      </c>
      <c r="G24" s="42">
        <v>1149</v>
      </c>
      <c r="H24" s="623">
        <f>IF(SUM(D24:G24)=0,"",SUM(D24:G24))</f>
        <v>1557</v>
      </c>
    </row>
    <row r="25" spans="1:9" ht="14.25" thickBot="1" x14ac:dyDescent="0.2">
      <c r="A25" s="39"/>
      <c r="B25" s="671" t="s">
        <v>785</v>
      </c>
      <c r="C25" s="672"/>
      <c r="D25" s="626">
        <v>4915</v>
      </c>
      <c r="E25" s="621" t="s">
        <v>1</v>
      </c>
      <c r="F25" s="621">
        <v>108</v>
      </c>
      <c r="G25" s="621">
        <v>8223</v>
      </c>
      <c r="H25" s="627">
        <f>IF(SUM(D25:G25)=0,"",SUM(D25:G25))</f>
        <v>13246</v>
      </c>
    </row>
    <row r="26" spans="1:9" x14ac:dyDescent="0.15">
      <c r="A26" s="28"/>
      <c r="B26" s="26"/>
      <c r="C26" s="26"/>
      <c r="D26" s="46"/>
      <c r="E26" s="46"/>
      <c r="F26" s="684" t="s">
        <v>533</v>
      </c>
      <c r="G26" s="685"/>
      <c r="H26" s="686"/>
    </row>
    <row r="27" spans="1:9" x14ac:dyDescent="0.15">
      <c r="A27" s="28"/>
      <c r="B27" s="26"/>
      <c r="C27" s="26"/>
      <c r="D27" s="46"/>
      <c r="E27" s="46"/>
      <c r="F27" s="46"/>
      <c r="G27" s="42"/>
      <c r="H27" s="21"/>
    </row>
    <row r="28" spans="1:9" ht="18" customHeight="1" thickBot="1" x14ac:dyDescent="0.2">
      <c r="A28" s="15" t="s">
        <v>160</v>
      </c>
      <c r="F28" s="41" t="s">
        <v>159</v>
      </c>
      <c r="I28" s="76"/>
    </row>
    <row r="29" spans="1:9" ht="14.25" customHeight="1" x14ac:dyDescent="0.15">
      <c r="A29" s="660" t="s">
        <v>187</v>
      </c>
      <c r="B29" s="660"/>
      <c r="C29" s="662"/>
      <c r="D29" s="45" t="s">
        <v>538</v>
      </c>
      <c r="E29" s="45" t="s">
        <v>537</v>
      </c>
      <c r="F29" s="45" t="s">
        <v>536</v>
      </c>
      <c r="G29" s="45" t="s">
        <v>816</v>
      </c>
      <c r="H29" s="44" t="s">
        <v>817</v>
      </c>
    </row>
    <row r="30" spans="1:9" x14ac:dyDescent="0.15">
      <c r="A30" s="28"/>
      <c r="B30" s="50"/>
      <c r="C30" s="51"/>
      <c r="D30" s="602">
        <v>7</v>
      </c>
      <c r="E30" s="603">
        <v>3</v>
      </c>
      <c r="F30" s="603">
        <v>2</v>
      </c>
      <c r="G30" s="603">
        <v>10</v>
      </c>
      <c r="H30" s="60">
        <v>23</v>
      </c>
      <c r="I30" s="46"/>
    </row>
    <row r="31" spans="1:9" x14ac:dyDescent="0.15">
      <c r="A31" s="28"/>
      <c r="B31" s="667" t="s">
        <v>535</v>
      </c>
      <c r="C31" s="651"/>
      <c r="D31" s="604">
        <v>2918</v>
      </c>
      <c r="E31" s="605">
        <v>4200</v>
      </c>
      <c r="F31" s="605">
        <v>94</v>
      </c>
      <c r="G31" s="605">
        <v>8397</v>
      </c>
      <c r="H31" s="63">
        <v>10938</v>
      </c>
      <c r="I31" s="46"/>
    </row>
    <row r="32" spans="1:9" x14ac:dyDescent="0.15">
      <c r="A32" s="28"/>
      <c r="B32" s="53"/>
      <c r="C32" s="54"/>
      <c r="D32" s="606">
        <v>1</v>
      </c>
      <c r="E32" s="607" t="s">
        <v>369</v>
      </c>
      <c r="F32" s="607" t="s">
        <v>369</v>
      </c>
      <c r="G32" s="607">
        <v>2</v>
      </c>
      <c r="H32" s="65">
        <v>13</v>
      </c>
      <c r="I32" s="46"/>
    </row>
    <row r="33" spans="1:9" x14ac:dyDescent="0.15">
      <c r="A33" s="21" t="s">
        <v>1582</v>
      </c>
      <c r="B33" s="667" t="s">
        <v>534</v>
      </c>
      <c r="C33" s="651"/>
      <c r="D33" s="604">
        <v>400</v>
      </c>
      <c r="E33" s="605" t="s">
        <v>369</v>
      </c>
      <c r="F33" s="605" t="s">
        <v>369</v>
      </c>
      <c r="G33" s="605">
        <v>926</v>
      </c>
      <c r="H33" s="63">
        <v>7061</v>
      </c>
      <c r="I33" s="46"/>
    </row>
    <row r="34" spans="1:9" x14ac:dyDescent="0.15">
      <c r="A34" s="28"/>
      <c r="B34" s="53"/>
      <c r="C34" s="54"/>
      <c r="D34" s="606">
        <v>8</v>
      </c>
      <c r="E34" s="607">
        <v>3</v>
      </c>
      <c r="F34" s="607">
        <v>2</v>
      </c>
      <c r="G34" s="607">
        <v>12</v>
      </c>
      <c r="H34" s="65">
        <v>36</v>
      </c>
      <c r="I34" s="46"/>
    </row>
    <row r="35" spans="1:9" x14ac:dyDescent="0.15">
      <c r="A35" s="28"/>
      <c r="B35" s="668" t="s">
        <v>785</v>
      </c>
      <c r="C35" s="653"/>
      <c r="D35" s="608">
        <v>3318</v>
      </c>
      <c r="E35" s="609">
        <v>4200</v>
      </c>
      <c r="F35" s="609">
        <v>94</v>
      </c>
      <c r="G35" s="609">
        <v>9323</v>
      </c>
      <c r="H35" s="42">
        <v>17999</v>
      </c>
      <c r="I35" s="46"/>
    </row>
    <row r="36" spans="1:9" x14ac:dyDescent="0.15">
      <c r="A36" s="28"/>
      <c r="B36" s="53"/>
      <c r="C36" s="54"/>
      <c r="D36" s="610">
        <v>18</v>
      </c>
      <c r="E36" s="603" t="s">
        <v>369</v>
      </c>
      <c r="F36" s="603">
        <v>1</v>
      </c>
      <c r="G36" s="611">
        <v>10</v>
      </c>
      <c r="H36" s="61">
        <v>22</v>
      </c>
      <c r="I36" s="46"/>
    </row>
    <row r="37" spans="1:9" x14ac:dyDescent="0.15">
      <c r="A37" s="28"/>
      <c r="B37" s="667" t="s">
        <v>535</v>
      </c>
      <c r="C37" s="651"/>
      <c r="D37" s="604">
        <v>7077</v>
      </c>
      <c r="E37" s="605" t="s">
        <v>369</v>
      </c>
      <c r="F37" s="605">
        <v>2</v>
      </c>
      <c r="G37" s="605">
        <v>4037</v>
      </c>
      <c r="H37" s="64">
        <v>15609</v>
      </c>
      <c r="I37" s="46"/>
    </row>
    <row r="38" spans="1:9" x14ac:dyDescent="0.15">
      <c r="A38" s="28"/>
      <c r="B38" s="53"/>
      <c r="C38" s="54"/>
      <c r="D38" s="612">
        <v>2</v>
      </c>
      <c r="E38" s="613" t="s">
        <v>369</v>
      </c>
      <c r="F38" s="607" t="s">
        <v>369</v>
      </c>
      <c r="G38" s="613">
        <v>4</v>
      </c>
      <c r="H38" s="66">
        <v>3</v>
      </c>
      <c r="I38" s="46"/>
    </row>
    <row r="39" spans="1:9" x14ac:dyDescent="0.15">
      <c r="A39" s="21" t="s">
        <v>1581</v>
      </c>
      <c r="B39" s="667" t="s">
        <v>534</v>
      </c>
      <c r="C39" s="651"/>
      <c r="D39" s="604">
        <v>667</v>
      </c>
      <c r="E39" s="605" t="s">
        <v>369</v>
      </c>
      <c r="F39" s="605" t="s">
        <v>369</v>
      </c>
      <c r="G39" s="605">
        <v>4142</v>
      </c>
      <c r="H39" s="64">
        <v>1326</v>
      </c>
      <c r="I39" s="46"/>
    </row>
    <row r="40" spans="1:9" x14ac:dyDescent="0.15">
      <c r="A40" s="28"/>
      <c r="B40" s="53"/>
      <c r="C40" s="54"/>
      <c r="D40" s="612">
        <v>20</v>
      </c>
      <c r="E40" s="613" t="s">
        <v>369</v>
      </c>
      <c r="F40" s="607">
        <v>1</v>
      </c>
      <c r="G40" s="613">
        <v>14</v>
      </c>
      <c r="H40" s="66">
        <v>25</v>
      </c>
      <c r="I40" s="46"/>
    </row>
    <row r="41" spans="1:9" x14ac:dyDescent="0.15">
      <c r="A41" s="28"/>
      <c r="B41" s="668" t="s">
        <v>785</v>
      </c>
      <c r="C41" s="653"/>
      <c r="D41" s="608">
        <v>7744</v>
      </c>
      <c r="E41" s="609" t="s">
        <v>369</v>
      </c>
      <c r="F41" s="609">
        <v>2</v>
      </c>
      <c r="G41" s="609">
        <v>8179</v>
      </c>
      <c r="H41" s="64">
        <v>16935</v>
      </c>
      <c r="I41" s="46"/>
    </row>
    <row r="42" spans="1:9" x14ac:dyDescent="0.15">
      <c r="A42" s="22"/>
      <c r="B42" s="53"/>
      <c r="C42" s="54"/>
      <c r="D42" s="610">
        <v>11</v>
      </c>
      <c r="E42" s="603" t="s">
        <v>369</v>
      </c>
      <c r="F42" s="611" t="s">
        <v>369</v>
      </c>
      <c r="G42" s="611">
        <v>15</v>
      </c>
      <c r="H42" s="61">
        <f t="shared" ref="H42:H53" si="1">IF(SUM(D42:G42)=0,"",SUM(D42:G42))</f>
        <v>26</v>
      </c>
      <c r="I42" s="46"/>
    </row>
    <row r="43" spans="1:9" x14ac:dyDescent="0.15">
      <c r="A43" s="28"/>
      <c r="B43" s="667" t="s">
        <v>535</v>
      </c>
      <c r="C43" s="651"/>
      <c r="D43" s="604">
        <v>4400</v>
      </c>
      <c r="E43" s="605" t="s">
        <v>369</v>
      </c>
      <c r="F43" s="605" t="s">
        <v>369</v>
      </c>
      <c r="G43" s="605">
        <v>9959</v>
      </c>
      <c r="H43" s="64">
        <f t="shared" si="1"/>
        <v>14359</v>
      </c>
      <c r="I43" s="46"/>
    </row>
    <row r="44" spans="1:9" x14ac:dyDescent="0.15">
      <c r="A44" s="28"/>
      <c r="B44" s="53"/>
      <c r="C44" s="54"/>
      <c r="D44" s="612">
        <v>5</v>
      </c>
      <c r="E44" s="607" t="s">
        <v>369</v>
      </c>
      <c r="F44" s="607">
        <v>1</v>
      </c>
      <c r="G44" s="607">
        <v>4</v>
      </c>
      <c r="H44" s="66">
        <f t="shared" si="1"/>
        <v>10</v>
      </c>
      <c r="I44" s="46"/>
    </row>
    <row r="45" spans="1:9" x14ac:dyDescent="0.15">
      <c r="A45" s="21" t="s">
        <v>1659</v>
      </c>
      <c r="B45" s="667" t="s">
        <v>534</v>
      </c>
      <c r="C45" s="651"/>
      <c r="D45" s="604">
        <v>1997</v>
      </c>
      <c r="E45" s="605" t="s">
        <v>369</v>
      </c>
      <c r="F45" s="605">
        <v>66</v>
      </c>
      <c r="G45" s="605">
        <v>6927</v>
      </c>
      <c r="H45" s="64">
        <f t="shared" si="1"/>
        <v>8990</v>
      </c>
      <c r="I45" s="46"/>
    </row>
    <row r="46" spans="1:9" x14ac:dyDescent="0.15">
      <c r="A46" s="28"/>
      <c r="B46" s="53"/>
      <c r="C46" s="54"/>
      <c r="D46" s="612">
        <v>16</v>
      </c>
      <c r="E46" s="607" t="s">
        <v>369</v>
      </c>
      <c r="F46" s="613">
        <v>1</v>
      </c>
      <c r="G46" s="613">
        <v>19</v>
      </c>
      <c r="H46" s="66">
        <f t="shared" si="1"/>
        <v>36</v>
      </c>
      <c r="I46" s="46"/>
    </row>
    <row r="47" spans="1:9" x14ac:dyDescent="0.15">
      <c r="A47" s="22"/>
      <c r="B47" s="668" t="s">
        <v>785</v>
      </c>
      <c r="C47" s="653"/>
      <c r="D47" s="614">
        <v>6397</v>
      </c>
      <c r="E47" s="615" t="s">
        <v>369</v>
      </c>
      <c r="F47" s="616">
        <v>66</v>
      </c>
      <c r="G47" s="616">
        <v>16886</v>
      </c>
      <c r="H47" s="67">
        <f t="shared" si="1"/>
        <v>23349</v>
      </c>
      <c r="I47" s="46"/>
    </row>
    <row r="48" spans="1:9" x14ac:dyDescent="0.15">
      <c r="A48" s="22"/>
      <c r="B48" s="53"/>
      <c r="C48" s="54"/>
      <c r="D48" s="612">
        <v>10</v>
      </c>
      <c r="E48" s="607">
        <v>1</v>
      </c>
      <c r="F48" s="613" t="s">
        <v>1</v>
      </c>
      <c r="G48" s="613">
        <v>10</v>
      </c>
      <c r="H48" s="66">
        <f t="shared" si="1"/>
        <v>21</v>
      </c>
      <c r="I48" s="46"/>
    </row>
    <row r="49" spans="1:9" x14ac:dyDescent="0.15">
      <c r="A49" s="28"/>
      <c r="B49" s="667" t="s">
        <v>535</v>
      </c>
      <c r="C49" s="651"/>
      <c r="D49" s="604">
        <v>4248</v>
      </c>
      <c r="E49" s="605">
        <v>851</v>
      </c>
      <c r="F49" s="605" t="s">
        <v>1</v>
      </c>
      <c r="G49" s="605">
        <v>4728</v>
      </c>
      <c r="H49" s="64">
        <f t="shared" si="1"/>
        <v>9827</v>
      </c>
      <c r="I49" s="46"/>
    </row>
    <row r="50" spans="1:9" x14ac:dyDescent="0.15">
      <c r="A50" s="28"/>
      <c r="B50" s="53"/>
      <c r="C50" s="54"/>
      <c r="D50" s="612">
        <v>4</v>
      </c>
      <c r="E50" s="607" t="s">
        <v>1</v>
      </c>
      <c r="F50" s="607" t="s">
        <v>1</v>
      </c>
      <c r="G50" s="607">
        <v>1</v>
      </c>
      <c r="H50" s="66">
        <f t="shared" si="1"/>
        <v>5</v>
      </c>
      <c r="I50" s="46"/>
    </row>
    <row r="51" spans="1:9" x14ac:dyDescent="0.15">
      <c r="A51" s="21" t="s">
        <v>1840</v>
      </c>
      <c r="B51" s="667" t="s">
        <v>534</v>
      </c>
      <c r="C51" s="651"/>
      <c r="D51" s="604">
        <v>1158</v>
      </c>
      <c r="E51" s="605" t="s">
        <v>1</v>
      </c>
      <c r="F51" s="605" t="s">
        <v>1</v>
      </c>
      <c r="G51" s="605">
        <v>958</v>
      </c>
      <c r="H51" s="64">
        <f t="shared" si="1"/>
        <v>2116</v>
      </c>
      <c r="I51" s="46"/>
    </row>
    <row r="52" spans="1:9" x14ac:dyDescent="0.15">
      <c r="A52" s="28"/>
      <c r="B52" s="53"/>
      <c r="C52" s="54"/>
      <c r="D52" s="612">
        <v>14</v>
      </c>
      <c r="E52" s="613">
        <v>1</v>
      </c>
      <c r="F52" s="613" t="s">
        <v>1</v>
      </c>
      <c r="G52" s="613">
        <v>11</v>
      </c>
      <c r="H52" s="66">
        <f t="shared" si="1"/>
        <v>26</v>
      </c>
      <c r="I52" s="46"/>
    </row>
    <row r="53" spans="1:9" x14ac:dyDescent="0.15">
      <c r="A53" s="22"/>
      <c r="B53" s="668" t="s">
        <v>785</v>
      </c>
      <c r="C53" s="653"/>
      <c r="D53" s="614">
        <f>IF(SUM(D49,D51)=0,"",SUM(D49,D51))</f>
        <v>5406</v>
      </c>
      <c r="E53" s="616">
        <f>IF(SUM(E49,E51)=0,"",SUM(E49,E51))</f>
        <v>851</v>
      </c>
      <c r="F53" s="616" t="s">
        <v>1</v>
      </c>
      <c r="G53" s="616">
        <f>IF(SUM(G49,G51)=0,"",SUM(G49,G51))</f>
        <v>5686</v>
      </c>
      <c r="H53" s="67">
        <f t="shared" si="1"/>
        <v>11943</v>
      </c>
      <c r="I53" s="46"/>
    </row>
    <row r="54" spans="1:9" x14ac:dyDescent="0.15">
      <c r="A54" s="22"/>
      <c r="B54" s="53"/>
      <c r="C54" s="26"/>
      <c r="D54" s="68">
        <v>6</v>
      </c>
      <c r="E54" s="65" t="s">
        <v>1</v>
      </c>
      <c r="F54" s="66">
        <v>1</v>
      </c>
      <c r="G54" s="66">
        <v>9</v>
      </c>
      <c r="H54" s="66">
        <f t="shared" ref="H54:H59" si="2">IF(SUM(D54:G54)=0,"",SUM(D54:G54))</f>
        <v>16</v>
      </c>
      <c r="I54" s="46"/>
    </row>
    <row r="55" spans="1:9" x14ac:dyDescent="0.15">
      <c r="A55" s="28"/>
      <c r="B55" s="667" t="s">
        <v>535</v>
      </c>
      <c r="C55" s="650"/>
      <c r="D55" s="62">
        <v>3145</v>
      </c>
      <c r="E55" s="63" t="s">
        <v>1</v>
      </c>
      <c r="F55" s="63">
        <v>108</v>
      </c>
      <c r="G55" s="63">
        <v>5386</v>
      </c>
      <c r="H55" s="64">
        <f t="shared" si="2"/>
        <v>8639</v>
      </c>
      <c r="I55" s="46"/>
    </row>
    <row r="56" spans="1:9" x14ac:dyDescent="0.15">
      <c r="A56" s="28"/>
      <c r="B56" s="53"/>
      <c r="C56" s="26"/>
      <c r="D56" s="68">
        <v>4</v>
      </c>
      <c r="E56" s="65" t="s">
        <v>1</v>
      </c>
      <c r="F56" s="65" t="s">
        <v>1</v>
      </c>
      <c r="G56" s="65">
        <v>6</v>
      </c>
      <c r="H56" s="66">
        <f t="shared" si="2"/>
        <v>10</v>
      </c>
      <c r="I56" s="46"/>
    </row>
    <row r="57" spans="1:9" x14ac:dyDescent="0.15">
      <c r="A57" s="21" t="s">
        <v>1937</v>
      </c>
      <c r="B57" s="667" t="s">
        <v>534</v>
      </c>
      <c r="C57" s="650"/>
      <c r="D57" s="62">
        <v>1770</v>
      </c>
      <c r="E57" s="63" t="s">
        <v>1</v>
      </c>
      <c r="F57" s="63" t="s">
        <v>1</v>
      </c>
      <c r="G57" s="63">
        <v>2837</v>
      </c>
      <c r="H57" s="64">
        <f t="shared" si="2"/>
        <v>4607</v>
      </c>
      <c r="I57" s="46"/>
    </row>
    <row r="58" spans="1:9" x14ac:dyDescent="0.15">
      <c r="A58" s="28"/>
      <c r="B58" s="53"/>
      <c r="C58" s="26"/>
      <c r="D58" s="68">
        <v>10</v>
      </c>
      <c r="E58" s="66" t="s">
        <v>1</v>
      </c>
      <c r="F58" s="66">
        <v>1</v>
      </c>
      <c r="G58" s="66">
        <v>15</v>
      </c>
      <c r="H58" s="66">
        <f t="shared" si="2"/>
        <v>26</v>
      </c>
      <c r="I58" s="46"/>
    </row>
    <row r="59" spans="1:9" ht="14.25" thickBot="1" x14ac:dyDescent="0.2">
      <c r="A59" s="39"/>
      <c r="B59" s="671" t="s">
        <v>785</v>
      </c>
      <c r="C59" s="689"/>
      <c r="D59" s="69">
        <v>4915</v>
      </c>
      <c r="E59" s="64" t="s">
        <v>1</v>
      </c>
      <c r="F59" s="64">
        <v>108</v>
      </c>
      <c r="G59" s="64">
        <v>8223</v>
      </c>
      <c r="H59" s="64">
        <f t="shared" si="2"/>
        <v>13246</v>
      </c>
      <c r="I59" s="46"/>
    </row>
    <row r="60" spans="1:9" ht="18" customHeight="1" x14ac:dyDescent="0.15">
      <c r="D60" s="70"/>
      <c r="E60" s="70"/>
      <c r="F60" s="684" t="s">
        <v>533</v>
      </c>
      <c r="G60" s="685"/>
      <c r="H60" s="686"/>
      <c r="I60" s="21"/>
    </row>
  </sheetData>
  <sheetProtection sheet="1"/>
  <mergeCells count="48">
    <mergeCell ref="F60:H60"/>
    <mergeCell ref="B55:C55"/>
    <mergeCell ref="B57:C57"/>
    <mergeCell ref="B59:C59"/>
    <mergeCell ref="B49:C49"/>
    <mergeCell ref="B51:C51"/>
    <mergeCell ref="B53:C53"/>
    <mergeCell ref="F26:H26"/>
    <mergeCell ref="B16:C16"/>
    <mergeCell ref="B19:C19"/>
    <mergeCell ref="B24:C24"/>
    <mergeCell ref="B13:C13"/>
    <mergeCell ref="B14:C14"/>
    <mergeCell ref="B23:C23"/>
    <mergeCell ref="B20:C20"/>
    <mergeCell ref="B17:C17"/>
    <mergeCell ref="B18:C18"/>
    <mergeCell ref="G1:H1"/>
    <mergeCell ref="A2:B2"/>
    <mergeCell ref="A10:C10"/>
    <mergeCell ref="C2:D2"/>
    <mergeCell ref="H8:I8"/>
    <mergeCell ref="C4:D4"/>
    <mergeCell ref="A4:B4"/>
    <mergeCell ref="A3:B3"/>
    <mergeCell ref="C3:D3"/>
    <mergeCell ref="A7:B7"/>
    <mergeCell ref="A5:B5"/>
    <mergeCell ref="C5:D5"/>
    <mergeCell ref="C7:D7"/>
    <mergeCell ref="A6:B6"/>
    <mergeCell ref="C6:D6"/>
    <mergeCell ref="B21:C21"/>
    <mergeCell ref="B22:C22"/>
    <mergeCell ref="B47:C47"/>
    <mergeCell ref="B11:C11"/>
    <mergeCell ref="B15:C15"/>
    <mergeCell ref="B25:C25"/>
    <mergeCell ref="B12:C12"/>
    <mergeCell ref="A29:C29"/>
    <mergeCell ref="B41:C41"/>
    <mergeCell ref="B43:C43"/>
    <mergeCell ref="B45:C45"/>
    <mergeCell ref="B31:C31"/>
    <mergeCell ref="B33:C33"/>
    <mergeCell ref="B35:C35"/>
    <mergeCell ref="B37:C37"/>
    <mergeCell ref="B39:C39"/>
  </mergeCells>
  <phoneticPr fontId="2"/>
  <pageMargins left="0.78740157480314965" right="0.78740157480314965" top="0.98425196850393704" bottom="0.98425196850393704" header="0.51181102362204722" footer="0.51181102362204722"/>
  <pageSetup paperSize="9" scale="89" firstPageNumber="2"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N28"/>
  <sheetViews>
    <sheetView zoomScaleNormal="100" workbookViewId="0">
      <pane xSplit="2" ySplit="4" topLeftCell="C23" activePane="bottomRight" state="frozen"/>
      <selection activeCell="P11" sqref="P11"/>
      <selection pane="topRight" activeCell="P11" sqref="P11"/>
      <selection pane="bottomLeft" activeCell="P11" sqref="P11"/>
      <selection pane="bottomRight" activeCell="P11" sqref="P11"/>
    </sheetView>
  </sheetViews>
  <sheetFormatPr defaultRowHeight="13.5" x14ac:dyDescent="0.15"/>
  <cols>
    <col min="1" max="1" width="6.125" style="83" customWidth="1"/>
    <col min="2" max="2" width="21.375" style="83" customWidth="1"/>
    <col min="3" max="4" width="9.375" style="83" bestFit="1" customWidth="1"/>
    <col min="5" max="6" width="13" style="83" bestFit="1" customWidth="1"/>
    <col min="7" max="7" width="11.875" style="83" bestFit="1" customWidth="1"/>
    <col min="8" max="8" width="15.875" style="83" customWidth="1"/>
    <col min="9" max="9" width="11.875" style="83" bestFit="1" customWidth="1"/>
    <col min="10" max="10" width="12.875" style="83" bestFit="1" customWidth="1"/>
    <col min="11" max="11" width="11.875" style="83" bestFit="1" customWidth="1"/>
    <col min="12" max="13" width="13.625" style="83" customWidth="1"/>
    <col min="14" max="14" width="10.125" style="83" customWidth="1"/>
    <col min="15" max="16384" width="9" style="83"/>
  </cols>
  <sheetData>
    <row r="1" spans="1:14" ht="18" customHeight="1" thickBot="1" x14ac:dyDescent="0.2">
      <c r="A1" s="762">
        <v>29</v>
      </c>
      <c r="B1" s="95" t="s">
        <v>444</v>
      </c>
      <c r="C1" s="95"/>
      <c r="D1" s="95"/>
      <c r="E1" s="95"/>
      <c r="F1" s="95"/>
      <c r="G1" s="95"/>
      <c r="H1" s="95"/>
      <c r="I1" s="95"/>
      <c r="J1" s="95"/>
      <c r="K1" s="95"/>
      <c r="L1" s="737" t="s">
        <v>1982</v>
      </c>
      <c r="M1" s="737"/>
      <c r="N1" s="737"/>
    </row>
    <row r="2" spans="1:14" ht="21.95" customHeight="1" x14ac:dyDescent="0.15">
      <c r="A2" s="762"/>
      <c r="B2" s="848" t="s">
        <v>240</v>
      </c>
      <c r="C2" s="851" t="s">
        <v>640</v>
      </c>
      <c r="D2" s="851" t="s">
        <v>244</v>
      </c>
      <c r="E2" s="727" t="s">
        <v>496</v>
      </c>
      <c r="F2" s="730"/>
      <c r="G2" s="730"/>
      <c r="H2" s="761"/>
      <c r="I2" s="838" t="s">
        <v>645</v>
      </c>
      <c r="J2" s="838" t="s">
        <v>446</v>
      </c>
      <c r="K2" s="838" t="s">
        <v>646</v>
      </c>
      <c r="L2" s="335" t="s">
        <v>2005</v>
      </c>
      <c r="M2" s="336" t="s">
        <v>2006</v>
      </c>
      <c r="N2" s="337" t="s">
        <v>2009</v>
      </c>
    </row>
    <row r="3" spans="1:14" ht="21.95" customHeight="1" x14ac:dyDescent="0.15">
      <c r="A3" s="762"/>
      <c r="B3" s="849"/>
      <c r="C3" s="852"/>
      <c r="D3" s="852"/>
      <c r="E3" s="854" t="s">
        <v>491</v>
      </c>
      <c r="F3" s="854" t="s">
        <v>492</v>
      </c>
      <c r="G3" s="854" t="s">
        <v>493</v>
      </c>
      <c r="H3" s="340" t="s">
        <v>2001</v>
      </c>
      <c r="I3" s="828"/>
      <c r="J3" s="828"/>
      <c r="K3" s="828"/>
      <c r="L3" s="339" t="s">
        <v>2003</v>
      </c>
      <c r="M3" s="339" t="s">
        <v>2003</v>
      </c>
      <c r="N3" s="341" t="s">
        <v>2007</v>
      </c>
    </row>
    <row r="4" spans="1:14" ht="21.95" customHeight="1" x14ac:dyDescent="0.15">
      <c r="A4" s="762"/>
      <c r="B4" s="850"/>
      <c r="C4" s="853"/>
      <c r="D4" s="853"/>
      <c r="E4" s="853"/>
      <c r="F4" s="853"/>
      <c r="G4" s="853"/>
      <c r="H4" s="342" t="s">
        <v>2002</v>
      </c>
      <c r="I4" s="829"/>
      <c r="J4" s="829"/>
      <c r="K4" s="829"/>
      <c r="L4" s="342" t="s">
        <v>2004</v>
      </c>
      <c r="M4" s="342" t="s">
        <v>2004</v>
      </c>
      <c r="N4" s="343" t="s">
        <v>2008</v>
      </c>
    </row>
    <row r="5" spans="1:14" ht="21.95" customHeight="1" x14ac:dyDescent="0.15">
      <c r="A5" s="762"/>
      <c r="B5" s="180"/>
      <c r="C5" s="109"/>
      <c r="D5" s="88" t="s">
        <v>576</v>
      </c>
      <c r="E5" s="88" t="s">
        <v>497</v>
      </c>
      <c r="F5" s="88" t="s">
        <v>497</v>
      </c>
      <c r="G5" s="88" t="s">
        <v>497</v>
      </c>
      <c r="H5" s="88" t="s">
        <v>497</v>
      </c>
      <c r="I5" s="88" t="s">
        <v>497</v>
      </c>
      <c r="J5" s="88" t="s">
        <v>497</v>
      </c>
      <c r="K5" s="88" t="s">
        <v>497</v>
      </c>
      <c r="L5" s="88" t="s">
        <v>497</v>
      </c>
      <c r="M5" s="88" t="s">
        <v>497</v>
      </c>
      <c r="N5" s="88" t="s">
        <v>497</v>
      </c>
    </row>
    <row r="6" spans="1:14" s="150" customFormat="1" ht="21.95" customHeight="1" x14ac:dyDescent="0.15">
      <c r="A6" s="762"/>
      <c r="B6" s="637" t="s">
        <v>1791</v>
      </c>
      <c r="C6" s="641">
        <v>129</v>
      </c>
      <c r="D6" s="641">
        <v>3498</v>
      </c>
      <c r="E6" s="641">
        <v>15416798</v>
      </c>
      <c r="F6" s="641">
        <v>13118421</v>
      </c>
      <c r="G6" s="641">
        <v>609265</v>
      </c>
      <c r="H6" s="641">
        <v>1689112</v>
      </c>
      <c r="I6" s="641">
        <v>1515345</v>
      </c>
      <c r="J6" s="641">
        <v>9517668</v>
      </c>
      <c r="K6" s="641">
        <v>5521729</v>
      </c>
      <c r="L6" s="641">
        <v>11664131</v>
      </c>
      <c r="M6" s="641">
        <v>4290993</v>
      </c>
      <c r="N6" s="636">
        <f>IF(C6="","",IFERROR(E6/D6,"×"))</f>
        <v>4407.3178959405377</v>
      </c>
    </row>
    <row r="7" spans="1:14" s="150" customFormat="1" ht="21.95" customHeight="1" x14ac:dyDescent="0.15">
      <c r="A7" s="762"/>
      <c r="B7" s="344" t="s">
        <v>1784</v>
      </c>
      <c r="C7" s="345">
        <v>53</v>
      </c>
      <c r="D7" s="345">
        <v>321</v>
      </c>
      <c r="E7" s="345">
        <v>790284</v>
      </c>
      <c r="F7" s="345">
        <v>615628</v>
      </c>
      <c r="G7" s="345">
        <v>112248</v>
      </c>
      <c r="H7" s="345">
        <v>62408</v>
      </c>
      <c r="I7" s="345">
        <v>107817</v>
      </c>
      <c r="J7" s="345">
        <v>468697</v>
      </c>
      <c r="K7" s="345">
        <v>297770</v>
      </c>
      <c r="L7" s="345" t="s">
        <v>1</v>
      </c>
      <c r="M7" s="345" t="s">
        <v>1</v>
      </c>
      <c r="N7" s="588">
        <f t="shared" ref="N7:N14" si="0">IF(C7="","",IFERROR(E7/D7,"×"))</f>
        <v>2461.9439252336447</v>
      </c>
    </row>
    <row r="8" spans="1:14" s="150" customFormat="1" ht="21.95" customHeight="1" x14ac:dyDescent="0.15">
      <c r="A8" s="762"/>
      <c r="B8" s="344" t="s">
        <v>1785</v>
      </c>
      <c r="C8" s="345">
        <v>31</v>
      </c>
      <c r="D8" s="345">
        <v>424</v>
      </c>
      <c r="E8" s="345">
        <v>1028734</v>
      </c>
      <c r="F8" s="345">
        <v>685652</v>
      </c>
      <c r="G8" s="345">
        <v>91541</v>
      </c>
      <c r="H8" s="345">
        <v>251541</v>
      </c>
      <c r="I8" s="345">
        <v>140943</v>
      </c>
      <c r="J8" s="345">
        <v>639009</v>
      </c>
      <c r="K8" s="345">
        <v>362366</v>
      </c>
      <c r="L8" s="345" t="s">
        <v>1</v>
      </c>
      <c r="M8" s="345" t="s">
        <v>1</v>
      </c>
      <c r="N8" s="588">
        <f t="shared" si="0"/>
        <v>2426.2594339622642</v>
      </c>
    </row>
    <row r="9" spans="1:14" s="150" customFormat="1" ht="21.95" customHeight="1" x14ac:dyDescent="0.15">
      <c r="A9" s="762"/>
      <c r="B9" s="344" t="s">
        <v>1786</v>
      </c>
      <c r="C9" s="345">
        <v>17</v>
      </c>
      <c r="D9" s="345">
        <v>426</v>
      </c>
      <c r="E9" s="345">
        <v>957154</v>
      </c>
      <c r="F9" s="345">
        <v>700162</v>
      </c>
      <c r="G9" s="345">
        <v>137699</v>
      </c>
      <c r="H9" s="345">
        <v>119293</v>
      </c>
      <c r="I9" s="345">
        <v>153192</v>
      </c>
      <c r="J9" s="345">
        <v>588856</v>
      </c>
      <c r="K9" s="345">
        <v>341194</v>
      </c>
      <c r="L9" s="345" t="s">
        <v>1</v>
      </c>
      <c r="M9" s="345" t="s">
        <v>1</v>
      </c>
      <c r="N9" s="588">
        <f t="shared" si="0"/>
        <v>2246.8403755868544</v>
      </c>
    </row>
    <row r="10" spans="1:14" s="150" customFormat="1" ht="21.95" customHeight="1" x14ac:dyDescent="0.15">
      <c r="A10" s="762"/>
      <c r="B10" s="344" t="s">
        <v>1787</v>
      </c>
      <c r="C10" s="345">
        <v>13</v>
      </c>
      <c r="D10" s="345">
        <v>489</v>
      </c>
      <c r="E10" s="345">
        <v>3436116</v>
      </c>
      <c r="F10" s="345">
        <v>2355112</v>
      </c>
      <c r="G10" s="345">
        <v>136955</v>
      </c>
      <c r="H10" s="345">
        <v>944049</v>
      </c>
      <c r="I10" s="345">
        <v>229756</v>
      </c>
      <c r="J10" s="345">
        <v>2474141</v>
      </c>
      <c r="K10" s="345">
        <v>891940</v>
      </c>
      <c r="L10" s="345">
        <v>2518712</v>
      </c>
      <c r="M10" s="345">
        <v>856136</v>
      </c>
      <c r="N10" s="588">
        <f t="shared" si="0"/>
        <v>7026.8220858895702</v>
      </c>
    </row>
    <row r="11" spans="1:14" s="150" customFormat="1" ht="21.95" customHeight="1" x14ac:dyDescent="0.15">
      <c r="A11" s="762"/>
      <c r="B11" s="344" t="s">
        <v>1788</v>
      </c>
      <c r="C11" s="345">
        <v>9</v>
      </c>
      <c r="D11" s="345">
        <v>666</v>
      </c>
      <c r="E11" s="345">
        <v>3777128</v>
      </c>
      <c r="F11" s="345">
        <v>3402668</v>
      </c>
      <c r="G11" s="345">
        <v>107717</v>
      </c>
      <c r="H11" s="345">
        <v>266743</v>
      </c>
      <c r="I11" s="345">
        <v>373386</v>
      </c>
      <c r="J11" s="345">
        <v>2480903</v>
      </c>
      <c r="K11" s="345">
        <v>1208024</v>
      </c>
      <c r="L11" s="345">
        <v>3538839</v>
      </c>
      <c r="M11" s="345">
        <v>1155572</v>
      </c>
      <c r="N11" s="588">
        <f t="shared" si="0"/>
        <v>5671.3633633633635</v>
      </c>
    </row>
    <row r="12" spans="1:14" s="150" customFormat="1" ht="21.95" customHeight="1" x14ac:dyDescent="0.15">
      <c r="A12" s="762"/>
      <c r="B12" s="344" t="s">
        <v>1789</v>
      </c>
      <c r="C12" s="345">
        <v>4</v>
      </c>
      <c r="D12" s="345">
        <v>467</v>
      </c>
      <c r="E12" s="345" t="s">
        <v>2040</v>
      </c>
      <c r="F12" s="345" t="s">
        <v>2040</v>
      </c>
      <c r="G12" s="345" t="s">
        <v>2040</v>
      </c>
      <c r="H12" s="345" t="s">
        <v>2040</v>
      </c>
      <c r="I12" s="345" t="s">
        <v>2040</v>
      </c>
      <c r="J12" s="345" t="s">
        <v>2040</v>
      </c>
      <c r="K12" s="345" t="s">
        <v>2040</v>
      </c>
      <c r="L12" s="345" t="s">
        <v>2040</v>
      </c>
      <c r="M12" s="345" t="s">
        <v>2040</v>
      </c>
      <c r="N12" s="588" t="str">
        <f t="shared" si="0"/>
        <v>×</v>
      </c>
    </row>
    <row r="13" spans="1:14" s="150" customFormat="1" ht="21.95" customHeight="1" x14ac:dyDescent="0.15">
      <c r="A13" s="762"/>
      <c r="B13" s="344" t="s">
        <v>1790</v>
      </c>
      <c r="C13" s="345">
        <v>1</v>
      </c>
      <c r="D13" s="345">
        <v>287</v>
      </c>
      <c r="E13" s="345" t="s">
        <v>2040</v>
      </c>
      <c r="F13" s="345" t="s">
        <v>2040</v>
      </c>
      <c r="G13" s="345" t="s">
        <v>2040</v>
      </c>
      <c r="H13" s="345" t="s">
        <v>2040</v>
      </c>
      <c r="I13" s="345" t="s">
        <v>2040</v>
      </c>
      <c r="J13" s="345" t="s">
        <v>2040</v>
      </c>
      <c r="K13" s="345" t="s">
        <v>2040</v>
      </c>
      <c r="L13" s="345" t="s">
        <v>2040</v>
      </c>
      <c r="M13" s="345" t="s">
        <v>2040</v>
      </c>
      <c r="N13" s="588" t="str">
        <f t="shared" si="0"/>
        <v>×</v>
      </c>
    </row>
    <row r="14" spans="1:14" s="150" customFormat="1" ht="21.95" customHeight="1" x14ac:dyDescent="0.15">
      <c r="A14" s="762"/>
      <c r="B14" s="344" t="s">
        <v>345</v>
      </c>
      <c r="C14" s="345">
        <v>1</v>
      </c>
      <c r="D14" s="345">
        <v>418</v>
      </c>
      <c r="E14" s="345" t="s">
        <v>2040</v>
      </c>
      <c r="F14" s="345" t="s">
        <v>2040</v>
      </c>
      <c r="G14" s="345" t="s">
        <v>2040</v>
      </c>
      <c r="H14" s="345" t="s">
        <v>2040</v>
      </c>
      <c r="I14" s="345" t="s">
        <v>2040</v>
      </c>
      <c r="J14" s="345" t="s">
        <v>2040</v>
      </c>
      <c r="K14" s="345" t="s">
        <v>2040</v>
      </c>
      <c r="L14" s="345" t="s">
        <v>2040</v>
      </c>
      <c r="M14" s="345" t="s">
        <v>2040</v>
      </c>
      <c r="N14" s="588" t="str">
        <f t="shared" si="0"/>
        <v>×</v>
      </c>
    </row>
    <row r="15" spans="1:14" ht="21.95" customHeight="1" x14ac:dyDescent="0.15">
      <c r="A15" s="762"/>
      <c r="B15" s="180"/>
      <c r="C15" s="90"/>
      <c r="D15" s="90"/>
      <c r="E15" s="90"/>
      <c r="F15" s="90"/>
      <c r="G15" s="90"/>
      <c r="H15" s="90"/>
      <c r="I15" s="90"/>
      <c r="J15" s="90"/>
      <c r="K15" s="90"/>
      <c r="L15" s="345"/>
      <c r="M15" s="345"/>
      <c r="N15" s="90"/>
    </row>
    <row r="16" spans="1:14" ht="21.95" customHeight="1" x14ac:dyDescent="0.15">
      <c r="A16" s="762"/>
      <c r="B16" s="180"/>
      <c r="C16" s="90"/>
      <c r="D16" s="90"/>
      <c r="E16" s="90"/>
      <c r="F16" s="90"/>
      <c r="G16" s="90"/>
      <c r="H16" s="90"/>
      <c r="I16" s="90"/>
      <c r="J16" s="90"/>
      <c r="K16" s="90"/>
      <c r="L16" s="90"/>
      <c r="M16" s="90"/>
      <c r="N16" s="90"/>
    </row>
    <row r="17" spans="1:14" ht="21.95" customHeight="1" x14ac:dyDescent="0.15">
      <c r="A17" s="762"/>
      <c r="B17" s="638" t="s">
        <v>241</v>
      </c>
      <c r="C17" s="642">
        <v>116</v>
      </c>
      <c r="D17" s="642">
        <v>3418</v>
      </c>
      <c r="E17" s="642">
        <v>15386322</v>
      </c>
      <c r="F17" s="642">
        <v>13116363</v>
      </c>
      <c r="G17" s="642">
        <v>580847</v>
      </c>
      <c r="H17" s="642">
        <v>1689112</v>
      </c>
      <c r="I17" s="642">
        <v>1503275</v>
      </c>
      <c r="J17" s="642">
        <v>9511098</v>
      </c>
      <c r="K17" s="642">
        <v>5499593</v>
      </c>
      <c r="L17" s="642">
        <v>11664131</v>
      </c>
      <c r="M17" s="642">
        <v>4290993</v>
      </c>
      <c r="N17" s="636">
        <f>IF(C17="","",IFERROR(E17/D17,"×"))</f>
        <v>4501.557050906963</v>
      </c>
    </row>
    <row r="18" spans="1:14" ht="21.95" customHeight="1" x14ac:dyDescent="0.15">
      <c r="A18" s="762"/>
      <c r="B18" s="316" t="s">
        <v>1798</v>
      </c>
      <c r="C18" s="90">
        <v>2</v>
      </c>
      <c r="D18" s="90">
        <v>13</v>
      </c>
      <c r="E18" s="345" t="s">
        <v>2040</v>
      </c>
      <c r="F18" s="345" t="s">
        <v>2040</v>
      </c>
      <c r="G18" s="345" t="s">
        <v>2040</v>
      </c>
      <c r="H18" s="345" t="s">
        <v>2040</v>
      </c>
      <c r="I18" s="345" t="s">
        <v>2040</v>
      </c>
      <c r="J18" s="345" t="s">
        <v>2040</v>
      </c>
      <c r="K18" s="345" t="s">
        <v>2040</v>
      </c>
      <c r="L18" s="345" t="s">
        <v>2040</v>
      </c>
      <c r="M18" s="345" t="s">
        <v>2040</v>
      </c>
      <c r="N18" s="588" t="str">
        <f t="shared" ref="N18:N27" si="1">IF(C18="","",IFERROR(E18/D18,"×"))</f>
        <v>×</v>
      </c>
    </row>
    <row r="19" spans="1:14" s="150" customFormat="1" ht="21.95" customHeight="1" x14ac:dyDescent="0.15">
      <c r="A19" s="762"/>
      <c r="B19" s="346" t="s">
        <v>1792</v>
      </c>
      <c r="C19" s="633">
        <v>15</v>
      </c>
      <c r="D19" s="327">
        <v>151</v>
      </c>
      <c r="E19" s="90">
        <v>142897</v>
      </c>
      <c r="F19" s="90">
        <v>39119</v>
      </c>
      <c r="G19" s="90">
        <v>99866</v>
      </c>
      <c r="H19" s="90">
        <v>3912</v>
      </c>
      <c r="I19" s="90">
        <v>42621</v>
      </c>
      <c r="J19" s="90">
        <v>48524</v>
      </c>
      <c r="K19" s="90">
        <v>87381</v>
      </c>
      <c r="L19" s="90">
        <v>34824</v>
      </c>
      <c r="M19" s="90">
        <v>22498</v>
      </c>
      <c r="N19" s="588">
        <f t="shared" si="1"/>
        <v>946.33774834437088</v>
      </c>
    </row>
    <row r="20" spans="1:14" s="150" customFormat="1" ht="21.95" customHeight="1" x14ac:dyDescent="0.15">
      <c r="A20" s="762"/>
      <c r="B20" s="346" t="s">
        <v>1793</v>
      </c>
      <c r="C20" s="633">
        <v>58</v>
      </c>
      <c r="D20" s="327">
        <v>836</v>
      </c>
      <c r="E20" s="345">
        <v>2202582</v>
      </c>
      <c r="F20" s="327">
        <v>1811803</v>
      </c>
      <c r="G20" s="327">
        <v>208165</v>
      </c>
      <c r="H20" s="327">
        <v>182614</v>
      </c>
      <c r="I20" s="327">
        <v>330412</v>
      </c>
      <c r="J20" s="327">
        <v>1370758</v>
      </c>
      <c r="K20" s="327">
        <v>770591</v>
      </c>
      <c r="L20" s="327">
        <v>658954</v>
      </c>
      <c r="M20" s="327">
        <v>213405</v>
      </c>
      <c r="N20" s="588">
        <f t="shared" si="1"/>
        <v>2634.6674641148325</v>
      </c>
    </row>
    <row r="21" spans="1:14" s="150" customFormat="1" ht="21.95" customHeight="1" x14ac:dyDescent="0.15">
      <c r="A21" s="762"/>
      <c r="B21" s="346" t="s">
        <v>1794</v>
      </c>
      <c r="C21" s="633">
        <v>8</v>
      </c>
      <c r="D21" s="327">
        <v>203</v>
      </c>
      <c r="E21" s="90">
        <v>320332</v>
      </c>
      <c r="F21" s="90">
        <v>266753</v>
      </c>
      <c r="G21" s="90">
        <v>36583</v>
      </c>
      <c r="H21" s="90">
        <v>16996</v>
      </c>
      <c r="I21" s="90">
        <v>70633</v>
      </c>
      <c r="J21" s="90">
        <v>177879</v>
      </c>
      <c r="K21" s="90">
        <v>132912</v>
      </c>
      <c r="L21" s="90">
        <v>155210</v>
      </c>
      <c r="M21" s="90">
        <v>53552</v>
      </c>
      <c r="N21" s="588">
        <f t="shared" si="1"/>
        <v>1577.9901477832511</v>
      </c>
    </row>
    <row r="22" spans="1:14" s="150" customFormat="1" ht="21.95" customHeight="1" x14ac:dyDescent="0.15">
      <c r="A22" s="762"/>
      <c r="B22" s="346" t="s">
        <v>1795</v>
      </c>
      <c r="C22" s="633">
        <v>12</v>
      </c>
      <c r="D22" s="327">
        <v>582</v>
      </c>
      <c r="E22" s="345">
        <v>3416148</v>
      </c>
      <c r="F22" s="327">
        <v>3231791</v>
      </c>
      <c r="G22" s="327">
        <v>160505</v>
      </c>
      <c r="H22" s="327">
        <v>23852</v>
      </c>
      <c r="I22" s="327">
        <v>246229</v>
      </c>
      <c r="J22" s="327">
        <v>2231217</v>
      </c>
      <c r="K22" s="327">
        <v>1134171</v>
      </c>
      <c r="L22" s="327">
        <v>3263838</v>
      </c>
      <c r="M22" s="327">
        <v>1091004</v>
      </c>
      <c r="N22" s="588">
        <f t="shared" si="1"/>
        <v>5869.6701030927834</v>
      </c>
    </row>
    <row r="23" spans="1:14" s="150" customFormat="1" ht="21.95" customHeight="1" x14ac:dyDescent="0.15">
      <c r="A23" s="762"/>
      <c r="B23" s="346" t="s">
        <v>1796</v>
      </c>
      <c r="C23" s="633">
        <v>6</v>
      </c>
      <c r="D23" s="327">
        <v>187</v>
      </c>
      <c r="E23" s="345">
        <v>1112327</v>
      </c>
      <c r="F23" s="327">
        <v>1032424</v>
      </c>
      <c r="G23" s="327">
        <v>26465</v>
      </c>
      <c r="H23" s="327">
        <v>53438</v>
      </c>
      <c r="I23" s="327">
        <v>107069</v>
      </c>
      <c r="J23" s="327">
        <v>713458</v>
      </c>
      <c r="K23" s="327">
        <v>371244</v>
      </c>
      <c r="L23" s="327">
        <v>969412</v>
      </c>
      <c r="M23" s="327">
        <v>293087</v>
      </c>
      <c r="N23" s="588">
        <f t="shared" si="1"/>
        <v>5948.272727272727</v>
      </c>
    </row>
    <row r="24" spans="1:14" s="150" customFormat="1" ht="21.95" customHeight="1" x14ac:dyDescent="0.15">
      <c r="A24" s="762"/>
      <c r="B24" s="346" t="s">
        <v>1797</v>
      </c>
      <c r="C24" s="633">
        <v>6</v>
      </c>
      <c r="D24" s="327">
        <v>319</v>
      </c>
      <c r="E24" s="345">
        <v>2065040</v>
      </c>
      <c r="F24" s="327">
        <v>1695360</v>
      </c>
      <c r="G24" s="327">
        <v>25917</v>
      </c>
      <c r="H24" s="327">
        <v>343763</v>
      </c>
      <c r="I24" s="327">
        <v>187951</v>
      </c>
      <c r="J24" s="327">
        <v>1307603</v>
      </c>
      <c r="K24" s="327">
        <v>704238</v>
      </c>
      <c r="L24" s="327">
        <v>1637224</v>
      </c>
      <c r="M24" s="327">
        <v>625613</v>
      </c>
      <c r="N24" s="588">
        <f t="shared" si="1"/>
        <v>6473.4796238244517</v>
      </c>
    </row>
    <row r="25" spans="1:14" s="150" customFormat="1" ht="21.95" customHeight="1" x14ac:dyDescent="0.15">
      <c r="A25" s="762"/>
      <c r="B25" s="346" t="s">
        <v>1588</v>
      </c>
      <c r="C25" s="633">
        <v>6</v>
      </c>
      <c r="D25" s="327">
        <v>559</v>
      </c>
      <c r="E25" s="345">
        <v>3867295</v>
      </c>
      <c r="F25" s="327">
        <v>2809669</v>
      </c>
      <c r="G25" s="345">
        <v>23346</v>
      </c>
      <c r="H25" s="327">
        <v>1034280</v>
      </c>
      <c r="I25" s="327">
        <v>260116</v>
      </c>
      <c r="J25" s="327">
        <v>2492896</v>
      </c>
      <c r="K25" s="327">
        <v>1278050</v>
      </c>
      <c r="L25" s="327">
        <v>2708709</v>
      </c>
      <c r="M25" s="327">
        <v>1066609</v>
      </c>
      <c r="N25" s="588">
        <f t="shared" si="1"/>
        <v>6918.2379248658317</v>
      </c>
    </row>
    <row r="26" spans="1:14" s="150" customFormat="1" ht="21.95" customHeight="1" x14ac:dyDescent="0.15">
      <c r="A26" s="762"/>
      <c r="B26" s="346" t="s">
        <v>1589</v>
      </c>
      <c r="C26" s="633">
        <v>3</v>
      </c>
      <c r="D26" s="327">
        <v>568</v>
      </c>
      <c r="E26" s="345" t="s">
        <v>2040</v>
      </c>
      <c r="F26" s="345" t="s">
        <v>2040</v>
      </c>
      <c r="G26" s="347" t="s">
        <v>2040</v>
      </c>
      <c r="H26" s="345" t="s">
        <v>2040</v>
      </c>
      <c r="I26" s="327" t="s">
        <v>2040</v>
      </c>
      <c r="J26" s="327" t="s">
        <v>2040</v>
      </c>
      <c r="K26" s="327" t="s">
        <v>2040</v>
      </c>
      <c r="L26" s="327" t="s">
        <v>2040</v>
      </c>
      <c r="M26" s="327" t="s">
        <v>2040</v>
      </c>
      <c r="N26" s="588" t="str">
        <f t="shared" si="1"/>
        <v>×</v>
      </c>
    </row>
    <row r="27" spans="1:14" s="150" customFormat="1" ht="21.95" customHeight="1" thickBot="1" x14ac:dyDescent="0.2">
      <c r="A27" s="762"/>
      <c r="B27" s="639" t="s">
        <v>1967</v>
      </c>
      <c r="C27" s="643">
        <v>13</v>
      </c>
      <c r="D27" s="640">
        <v>80</v>
      </c>
      <c r="E27" s="640">
        <v>30476</v>
      </c>
      <c r="F27" s="640">
        <v>2058</v>
      </c>
      <c r="G27" s="640">
        <v>28418</v>
      </c>
      <c r="H27" s="640" t="s">
        <v>1</v>
      </c>
      <c r="I27" s="640">
        <v>12070</v>
      </c>
      <c r="J27" s="640">
        <v>6570</v>
      </c>
      <c r="K27" s="640">
        <v>22136</v>
      </c>
      <c r="L27" s="640" t="s">
        <v>1</v>
      </c>
      <c r="M27" s="640" t="s">
        <v>1</v>
      </c>
      <c r="N27" s="636">
        <f t="shared" si="1"/>
        <v>380.95</v>
      </c>
    </row>
    <row r="28" spans="1:14" ht="21.95" customHeight="1" x14ac:dyDescent="0.15">
      <c r="A28" s="762"/>
      <c r="J28" s="738" t="s">
        <v>2068</v>
      </c>
      <c r="K28" s="740"/>
      <c r="L28" s="740"/>
      <c r="M28" s="740"/>
      <c r="N28" s="740"/>
    </row>
  </sheetData>
  <sheetProtection sheet="1"/>
  <mergeCells count="13">
    <mergeCell ref="A1:A28"/>
    <mergeCell ref="E3:E4"/>
    <mergeCell ref="F3:F4"/>
    <mergeCell ref="G3:G4"/>
    <mergeCell ref="J2:J4"/>
    <mergeCell ref="K2:K4"/>
    <mergeCell ref="J28:N28"/>
    <mergeCell ref="L1:N1"/>
    <mergeCell ref="B2:B4"/>
    <mergeCell ref="C2:C4"/>
    <mergeCell ref="D2:D4"/>
    <mergeCell ref="E2:H2"/>
    <mergeCell ref="I2:I4"/>
  </mergeCells>
  <phoneticPr fontId="2"/>
  <pageMargins left="0.39370078740157483" right="0.39370078740157483" top="0.98425196850393704" bottom="0.98425196850393704" header="0.51181102362204722" footer="0.51181102362204722"/>
  <pageSetup paperSize="9" scale="7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M27"/>
  <sheetViews>
    <sheetView zoomScaleNormal="100" workbookViewId="0">
      <selection activeCell="P11" sqref="P11"/>
    </sheetView>
  </sheetViews>
  <sheetFormatPr defaultRowHeight="13.5" x14ac:dyDescent="0.15"/>
  <cols>
    <col min="1" max="1" width="8" style="83" customWidth="1"/>
    <col min="2" max="2" width="30.375" style="83" customWidth="1"/>
    <col min="3" max="3" width="7.75" style="83" bestFit="1" customWidth="1"/>
    <col min="4" max="4" width="5.75" style="83" bestFit="1" customWidth="1"/>
    <col min="5" max="5" width="7.75" style="83" bestFit="1" customWidth="1"/>
    <col min="6" max="6" width="9.75" style="83" bestFit="1" customWidth="1"/>
    <col min="7" max="7" width="14.625" style="83" customWidth="1"/>
    <col min="8" max="8" width="11.875" style="83" bestFit="1" customWidth="1"/>
    <col min="9" max="10" width="11.25" style="83" customWidth="1"/>
    <col min="11" max="13" width="12.625" style="83" customWidth="1"/>
    <col min="14" max="16384" width="9" style="83"/>
  </cols>
  <sheetData>
    <row r="1" spans="1:13" ht="18" customHeight="1" thickBot="1" x14ac:dyDescent="0.2">
      <c r="A1" s="762">
        <v>30</v>
      </c>
      <c r="B1" s="95" t="s">
        <v>583</v>
      </c>
      <c r="C1" s="95"/>
      <c r="D1" s="95"/>
      <c r="E1" s="95"/>
      <c r="F1" s="95"/>
      <c r="G1" s="95"/>
      <c r="H1" s="95"/>
      <c r="I1" s="95"/>
      <c r="J1" s="95"/>
      <c r="K1" s="95"/>
      <c r="L1" s="95"/>
      <c r="M1" s="95"/>
    </row>
    <row r="2" spans="1:13" ht="21.95" customHeight="1" x14ac:dyDescent="0.15">
      <c r="A2" s="762"/>
      <c r="B2" s="743" t="s">
        <v>831</v>
      </c>
      <c r="C2" s="749" t="s">
        <v>42</v>
      </c>
      <c r="D2" s="747"/>
      <c r="E2" s="859"/>
      <c r="F2" s="851" t="s">
        <v>244</v>
      </c>
      <c r="G2" s="851" t="s">
        <v>799</v>
      </c>
      <c r="H2" s="97"/>
      <c r="I2" s="97"/>
      <c r="J2" s="97"/>
      <c r="K2" s="838" t="s">
        <v>821</v>
      </c>
      <c r="L2" s="851" t="s">
        <v>633</v>
      </c>
      <c r="M2" s="855" t="s">
        <v>634</v>
      </c>
    </row>
    <row r="3" spans="1:13" ht="21.95" customHeight="1" x14ac:dyDescent="0.15">
      <c r="A3" s="762"/>
      <c r="B3" s="860"/>
      <c r="C3" s="854" t="s">
        <v>732</v>
      </c>
      <c r="D3" s="861" t="s">
        <v>797</v>
      </c>
      <c r="E3" s="854" t="s">
        <v>798</v>
      </c>
      <c r="F3" s="852"/>
      <c r="G3" s="852"/>
      <c r="H3" s="854" t="s">
        <v>346</v>
      </c>
      <c r="I3" s="782" t="s">
        <v>347</v>
      </c>
      <c r="J3" s="782" t="s">
        <v>632</v>
      </c>
      <c r="K3" s="828"/>
      <c r="L3" s="852"/>
      <c r="M3" s="856"/>
    </row>
    <row r="4" spans="1:13" ht="21.95" customHeight="1" x14ac:dyDescent="0.15">
      <c r="A4" s="762"/>
      <c r="B4" s="744"/>
      <c r="C4" s="853"/>
      <c r="D4" s="862"/>
      <c r="E4" s="853"/>
      <c r="F4" s="853"/>
      <c r="G4" s="853"/>
      <c r="H4" s="853"/>
      <c r="I4" s="829"/>
      <c r="J4" s="858"/>
      <c r="K4" s="829"/>
      <c r="L4" s="853"/>
      <c r="M4" s="857"/>
    </row>
    <row r="5" spans="1:13" ht="21.95" customHeight="1" x14ac:dyDescent="0.15">
      <c r="A5" s="762"/>
      <c r="C5" s="88" t="s">
        <v>43</v>
      </c>
      <c r="D5" s="88" t="s">
        <v>43</v>
      </c>
      <c r="E5" s="88" t="s">
        <v>43</v>
      </c>
      <c r="F5" s="88" t="s">
        <v>576</v>
      </c>
      <c r="G5" s="88" t="s">
        <v>497</v>
      </c>
      <c r="H5" s="88" t="s">
        <v>497</v>
      </c>
      <c r="I5" s="88" t="s">
        <v>497</v>
      </c>
      <c r="J5" s="88" t="s">
        <v>497</v>
      </c>
      <c r="K5" s="88" t="s">
        <v>497</v>
      </c>
      <c r="L5" s="88" t="s">
        <v>497</v>
      </c>
      <c r="M5" s="88" t="s">
        <v>10</v>
      </c>
    </row>
    <row r="6" spans="1:13" ht="21.95" customHeight="1" x14ac:dyDescent="0.15">
      <c r="A6" s="762"/>
      <c r="B6" s="243" t="s">
        <v>1864</v>
      </c>
      <c r="C6" s="90">
        <f t="shared" ref="C6:C12" si="0">SUM(D6:E6)</f>
        <v>1371</v>
      </c>
      <c r="D6" s="90">
        <v>309</v>
      </c>
      <c r="E6" s="90">
        <v>1062</v>
      </c>
      <c r="F6" s="90">
        <v>6100</v>
      </c>
      <c r="G6" s="90">
        <v>15542299</v>
      </c>
      <c r="H6" s="90">
        <v>11336</v>
      </c>
      <c r="I6" s="90">
        <v>2548</v>
      </c>
      <c r="J6" s="90">
        <v>103</v>
      </c>
      <c r="K6" s="90">
        <v>210342</v>
      </c>
      <c r="L6" s="90">
        <v>1459682</v>
      </c>
      <c r="M6" s="90">
        <v>44853</v>
      </c>
    </row>
    <row r="7" spans="1:13" ht="21.95" customHeight="1" x14ac:dyDescent="0.15">
      <c r="A7" s="762"/>
      <c r="B7" s="243" t="s">
        <v>44</v>
      </c>
      <c r="C7" s="90">
        <f t="shared" si="0"/>
        <v>1342</v>
      </c>
      <c r="D7" s="90">
        <v>325</v>
      </c>
      <c r="E7" s="90">
        <v>1017</v>
      </c>
      <c r="F7" s="90">
        <v>6231</v>
      </c>
      <c r="G7" s="90">
        <v>18940516</v>
      </c>
      <c r="H7" s="90">
        <v>14114</v>
      </c>
      <c r="I7" s="90">
        <v>3040</v>
      </c>
      <c r="J7" s="90">
        <v>106</v>
      </c>
      <c r="K7" s="90">
        <v>192833</v>
      </c>
      <c r="L7" s="90">
        <v>1766949</v>
      </c>
      <c r="M7" s="90">
        <v>48591</v>
      </c>
    </row>
    <row r="8" spans="1:13" ht="21.95" customHeight="1" x14ac:dyDescent="0.15">
      <c r="A8" s="762"/>
      <c r="B8" s="243" t="s">
        <v>45</v>
      </c>
      <c r="C8" s="90">
        <f t="shared" si="0"/>
        <v>1294</v>
      </c>
      <c r="D8" s="90">
        <v>312</v>
      </c>
      <c r="E8" s="90">
        <v>982</v>
      </c>
      <c r="F8" s="90">
        <v>6171</v>
      </c>
      <c r="G8" s="90">
        <v>21549955</v>
      </c>
      <c r="H8" s="90">
        <v>16654</v>
      </c>
      <c r="I8" s="90">
        <v>3492</v>
      </c>
      <c r="J8" s="90">
        <v>99</v>
      </c>
      <c r="K8" s="90">
        <v>188839</v>
      </c>
      <c r="L8" s="90">
        <v>1855566</v>
      </c>
      <c r="M8" s="90">
        <v>57822</v>
      </c>
    </row>
    <row r="9" spans="1:13" ht="21.95" customHeight="1" x14ac:dyDescent="0.15">
      <c r="A9" s="762"/>
      <c r="B9" s="243" t="s">
        <v>46</v>
      </c>
      <c r="C9" s="90">
        <f t="shared" si="0"/>
        <v>1319</v>
      </c>
      <c r="D9" s="90">
        <v>346</v>
      </c>
      <c r="E9" s="90">
        <v>973</v>
      </c>
      <c r="F9" s="90">
        <v>6487</v>
      </c>
      <c r="G9" s="90">
        <v>22078475</v>
      </c>
      <c r="H9" s="90">
        <v>16739</v>
      </c>
      <c r="I9" s="90">
        <v>3403</v>
      </c>
      <c r="J9" s="90">
        <v>105</v>
      </c>
      <c r="K9" s="90">
        <v>335838</v>
      </c>
      <c r="L9" s="90">
        <v>1988537</v>
      </c>
      <c r="M9" s="90">
        <v>58402</v>
      </c>
    </row>
    <row r="10" spans="1:13" ht="21.95" customHeight="1" x14ac:dyDescent="0.15">
      <c r="A10" s="762"/>
      <c r="B10" s="243" t="s">
        <v>648</v>
      </c>
      <c r="C10" s="90">
        <f t="shared" si="0"/>
        <v>1253</v>
      </c>
      <c r="D10" s="90">
        <v>381</v>
      </c>
      <c r="E10" s="90">
        <v>872</v>
      </c>
      <c r="F10" s="90">
        <v>6418</v>
      </c>
      <c r="G10" s="90">
        <v>25340971</v>
      </c>
      <c r="H10" s="90">
        <v>20224</v>
      </c>
      <c r="I10" s="90">
        <v>3948</v>
      </c>
      <c r="J10" s="90">
        <v>106</v>
      </c>
      <c r="K10" s="90">
        <v>402365</v>
      </c>
      <c r="L10" s="90">
        <v>2257001</v>
      </c>
      <c r="M10" s="90">
        <v>62562</v>
      </c>
    </row>
    <row r="11" spans="1:13" ht="21.95" customHeight="1" x14ac:dyDescent="0.15">
      <c r="A11" s="762"/>
      <c r="B11" s="243" t="s">
        <v>460</v>
      </c>
      <c r="C11" s="90">
        <f t="shared" si="0"/>
        <v>1138</v>
      </c>
      <c r="D11" s="90">
        <v>381</v>
      </c>
      <c r="E11" s="90">
        <v>757</v>
      </c>
      <c r="F11" s="90">
        <v>6309</v>
      </c>
      <c r="G11" s="90">
        <v>20826530</v>
      </c>
      <c r="H11" s="90">
        <v>18301</v>
      </c>
      <c r="I11" s="90">
        <v>3301</v>
      </c>
      <c r="J11" s="90">
        <v>103</v>
      </c>
      <c r="K11" s="90">
        <v>417464</v>
      </c>
      <c r="L11" s="90">
        <v>1667921</v>
      </c>
      <c r="M11" s="90">
        <v>65177</v>
      </c>
    </row>
    <row r="12" spans="1:13" ht="21.95" customHeight="1" x14ac:dyDescent="0.15">
      <c r="A12" s="762"/>
      <c r="B12" s="243" t="s">
        <v>462</v>
      </c>
      <c r="C12" s="90">
        <f t="shared" si="0"/>
        <v>1048</v>
      </c>
      <c r="D12" s="90">
        <v>367</v>
      </c>
      <c r="E12" s="90">
        <v>681</v>
      </c>
      <c r="F12" s="90">
        <v>6586</v>
      </c>
      <c r="G12" s="90">
        <v>25838096</v>
      </c>
      <c r="H12" s="90">
        <v>24655</v>
      </c>
      <c r="I12" s="90">
        <v>3923</v>
      </c>
      <c r="J12" s="90">
        <v>88</v>
      </c>
      <c r="K12" s="90">
        <v>399972</v>
      </c>
      <c r="L12" s="90">
        <v>1600283</v>
      </c>
      <c r="M12" s="90">
        <v>81799</v>
      </c>
    </row>
    <row r="13" spans="1:13" ht="21.95" customHeight="1" x14ac:dyDescent="0.15">
      <c r="A13" s="762"/>
      <c r="B13" s="243" t="s">
        <v>151</v>
      </c>
      <c r="C13" s="90">
        <v>921</v>
      </c>
      <c r="D13" s="90">
        <v>337</v>
      </c>
      <c r="E13" s="90">
        <v>584</v>
      </c>
      <c r="F13" s="90">
        <v>6529</v>
      </c>
      <c r="G13" s="90">
        <v>19677593</v>
      </c>
      <c r="H13" s="90">
        <v>21365</v>
      </c>
      <c r="I13" s="90">
        <v>3014</v>
      </c>
      <c r="J13" s="90">
        <v>88</v>
      </c>
      <c r="K13" s="90">
        <v>504627</v>
      </c>
      <c r="L13" s="90">
        <v>1488483</v>
      </c>
      <c r="M13" s="90">
        <v>86707</v>
      </c>
    </row>
    <row r="14" spans="1:13" ht="21.95" customHeight="1" x14ac:dyDescent="0.15">
      <c r="A14" s="762"/>
      <c r="B14" s="243" t="s">
        <v>649</v>
      </c>
      <c r="C14" s="90">
        <v>779</v>
      </c>
      <c r="D14" s="90">
        <v>316</v>
      </c>
      <c r="E14" s="90">
        <v>463</v>
      </c>
      <c r="F14" s="90">
        <v>6532</v>
      </c>
      <c r="G14" s="90">
        <v>24620231</v>
      </c>
      <c r="H14" s="90">
        <v>31605</v>
      </c>
      <c r="I14" s="90">
        <v>3769</v>
      </c>
      <c r="J14" s="90">
        <v>72</v>
      </c>
      <c r="K14" s="90">
        <v>283355</v>
      </c>
      <c r="L14" s="90">
        <v>1455030</v>
      </c>
      <c r="M14" s="90">
        <v>106655</v>
      </c>
    </row>
    <row r="15" spans="1:13" ht="21.95" customHeight="1" x14ac:dyDescent="0.15">
      <c r="A15" s="762"/>
      <c r="B15" s="243" t="s">
        <v>1581</v>
      </c>
      <c r="C15" s="90">
        <v>523</v>
      </c>
      <c r="D15" s="90">
        <v>277</v>
      </c>
      <c r="E15" s="90">
        <v>246</v>
      </c>
      <c r="F15" s="90">
        <v>5289</v>
      </c>
      <c r="G15" s="90">
        <v>31058759</v>
      </c>
      <c r="H15" s="90">
        <v>59386</v>
      </c>
      <c r="I15" s="90">
        <v>5872</v>
      </c>
      <c r="J15" s="90">
        <v>401</v>
      </c>
      <c r="K15" s="90">
        <v>789108</v>
      </c>
      <c r="L15" s="90">
        <v>209678</v>
      </c>
      <c r="M15" s="90">
        <v>77418</v>
      </c>
    </row>
    <row r="16" spans="1:13" ht="21.95" customHeight="1" x14ac:dyDescent="0.15">
      <c r="A16" s="762"/>
      <c r="B16" s="351"/>
      <c r="C16" s="90"/>
      <c r="D16" s="90"/>
      <c r="E16" s="90"/>
      <c r="F16" s="90"/>
      <c r="G16" s="90"/>
      <c r="H16" s="90"/>
      <c r="I16" s="90"/>
      <c r="J16" s="90"/>
      <c r="K16" s="90"/>
      <c r="L16" s="90"/>
      <c r="M16" s="90"/>
    </row>
    <row r="17" spans="1:13" ht="21.95" customHeight="1" x14ac:dyDescent="0.15">
      <c r="A17" s="762"/>
      <c r="B17" s="352" t="s">
        <v>1865</v>
      </c>
      <c r="C17" s="90">
        <f>C18+C20</f>
        <v>523</v>
      </c>
      <c r="D17" s="90">
        <f>D18+D20</f>
        <v>277</v>
      </c>
      <c r="E17" s="90">
        <f>E18+E20</f>
        <v>246</v>
      </c>
      <c r="F17" s="90">
        <f>F18+F20</f>
        <v>5289</v>
      </c>
      <c r="G17" s="90">
        <f>G18+G20</f>
        <v>31058759</v>
      </c>
      <c r="H17" s="90">
        <f>ROUND(G17/C17,0)</f>
        <v>59386</v>
      </c>
      <c r="I17" s="90">
        <f>ROUND(G17/F17,0)</f>
        <v>5872</v>
      </c>
      <c r="J17" s="90">
        <f>ROUND(G17/M17,0)</f>
        <v>401</v>
      </c>
      <c r="K17" s="90">
        <f>K18+K20</f>
        <v>789108</v>
      </c>
      <c r="L17" s="90">
        <f>L18+L20</f>
        <v>209678</v>
      </c>
      <c r="M17" s="90">
        <v>77418</v>
      </c>
    </row>
    <row r="18" spans="1:13" ht="21.95" customHeight="1" x14ac:dyDescent="0.15">
      <c r="A18" s="762"/>
      <c r="B18" s="353" t="s">
        <v>186</v>
      </c>
      <c r="C18" s="90">
        <f>C19</f>
        <v>139</v>
      </c>
      <c r="D18" s="90">
        <f>D19</f>
        <v>113</v>
      </c>
      <c r="E18" s="90">
        <f>E19</f>
        <v>26</v>
      </c>
      <c r="F18" s="90">
        <f>F19</f>
        <v>2079</v>
      </c>
      <c r="G18" s="90">
        <f>G19</f>
        <v>25576446</v>
      </c>
      <c r="H18" s="90">
        <f>ROUND(G18/C18,0)</f>
        <v>184003</v>
      </c>
      <c r="I18" s="90">
        <f t="shared" ref="I18:I25" si="1">ROUND(G18/F18,0)</f>
        <v>12302</v>
      </c>
      <c r="J18" s="90" t="s">
        <v>351</v>
      </c>
      <c r="K18" s="90">
        <f>K19</f>
        <v>656365</v>
      </c>
      <c r="L18" s="90">
        <f>L19</f>
        <v>172310</v>
      </c>
      <c r="M18" s="90" t="s">
        <v>351</v>
      </c>
    </row>
    <row r="19" spans="1:13" ht="21.95" customHeight="1" x14ac:dyDescent="0.15">
      <c r="A19" s="762"/>
      <c r="B19" s="354" t="s">
        <v>551</v>
      </c>
      <c r="C19" s="90">
        <f>SUM(D19:E19)</f>
        <v>139</v>
      </c>
      <c r="D19" s="90">
        <v>113</v>
      </c>
      <c r="E19" s="90">
        <v>26</v>
      </c>
      <c r="F19" s="90">
        <v>2079</v>
      </c>
      <c r="G19" s="90">
        <v>25576446</v>
      </c>
      <c r="H19" s="90">
        <f t="shared" ref="H19:H25" si="2">ROUND(G19/C19,0)</f>
        <v>184003</v>
      </c>
      <c r="I19" s="90">
        <f t="shared" si="1"/>
        <v>12302</v>
      </c>
      <c r="J19" s="90" t="s">
        <v>351</v>
      </c>
      <c r="K19" s="90">
        <v>656365</v>
      </c>
      <c r="L19" s="90">
        <v>172310</v>
      </c>
      <c r="M19" s="90" t="s">
        <v>351</v>
      </c>
    </row>
    <row r="20" spans="1:13" ht="21.95" customHeight="1" x14ac:dyDescent="0.15">
      <c r="A20" s="762"/>
      <c r="B20" s="353" t="s">
        <v>550</v>
      </c>
      <c r="C20" s="90">
        <f>SUM(C21:C26)</f>
        <v>384</v>
      </c>
      <c r="D20" s="90">
        <f>SUM(D21:D26)</f>
        <v>164</v>
      </c>
      <c r="E20" s="90">
        <f>SUM(E21:E26)</f>
        <v>220</v>
      </c>
      <c r="F20" s="90">
        <f>SUM(F21:F26)</f>
        <v>3210</v>
      </c>
      <c r="G20" s="90">
        <v>5482313</v>
      </c>
      <c r="H20" s="90">
        <f t="shared" si="2"/>
        <v>14277</v>
      </c>
      <c r="I20" s="90">
        <f t="shared" si="1"/>
        <v>1708</v>
      </c>
      <c r="J20" s="90">
        <f>ROUND(G20/M20,0)</f>
        <v>71</v>
      </c>
      <c r="K20" s="90">
        <v>132743</v>
      </c>
      <c r="L20" s="90">
        <v>37368</v>
      </c>
      <c r="M20" s="90">
        <f>SUM(M21:M26)</f>
        <v>77418</v>
      </c>
    </row>
    <row r="21" spans="1:13" ht="21.95" customHeight="1" x14ac:dyDescent="0.15">
      <c r="A21" s="762"/>
      <c r="B21" s="354" t="s">
        <v>630</v>
      </c>
      <c r="C21" s="90">
        <f t="shared" ref="C21:C26" si="3">SUM(D21:E21)</f>
        <v>2</v>
      </c>
      <c r="D21" s="90">
        <v>1</v>
      </c>
      <c r="E21" s="90">
        <v>1</v>
      </c>
      <c r="F21" s="90">
        <v>199</v>
      </c>
      <c r="G21" s="90" t="s">
        <v>1867</v>
      </c>
      <c r="H21" s="90" t="s">
        <v>1867</v>
      </c>
      <c r="I21" s="90" t="s">
        <v>1867</v>
      </c>
      <c r="J21" s="90" t="s">
        <v>1867</v>
      </c>
      <c r="K21" s="90" t="s">
        <v>1867</v>
      </c>
      <c r="L21" s="90" t="s">
        <v>1867</v>
      </c>
      <c r="M21" s="90">
        <v>5593</v>
      </c>
    </row>
    <row r="22" spans="1:13" ht="21.95" customHeight="1" x14ac:dyDescent="0.15">
      <c r="A22" s="762"/>
      <c r="B22" s="354" t="s">
        <v>184</v>
      </c>
      <c r="C22" s="90">
        <f t="shared" si="3"/>
        <v>61</v>
      </c>
      <c r="D22" s="90">
        <v>20</v>
      </c>
      <c r="E22" s="90">
        <v>41</v>
      </c>
      <c r="F22" s="90">
        <v>282</v>
      </c>
      <c r="G22" s="90">
        <v>302133</v>
      </c>
      <c r="H22" s="90">
        <f t="shared" si="2"/>
        <v>4953</v>
      </c>
      <c r="I22" s="90">
        <f t="shared" si="1"/>
        <v>1071</v>
      </c>
      <c r="J22" s="90">
        <f>ROUND(G22/M22,0)</f>
        <v>23</v>
      </c>
      <c r="K22" s="90">
        <v>332</v>
      </c>
      <c r="L22" s="90">
        <v>3803</v>
      </c>
      <c r="M22" s="90">
        <v>13191</v>
      </c>
    </row>
    <row r="23" spans="1:13" ht="21.95" customHeight="1" x14ac:dyDescent="0.15">
      <c r="A23" s="762"/>
      <c r="B23" s="354" t="s">
        <v>185</v>
      </c>
      <c r="C23" s="90">
        <f t="shared" si="3"/>
        <v>110</v>
      </c>
      <c r="D23" s="90">
        <v>37</v>
      </c>
      <c r="E23" s="90">
        <v>73</v>
      </c>
      <c r="F23" s="90">
        <v>1336</v>
      </c>
      <c r="G23" s="90">
        <v>1792746</v>
      </c>
      <c r="H23" s="90">
        <f t="shared" si="2"/>
        <v>16298</v>
      </c>
      <c r="I23" s="90">
        <f t="shared" si="1"/>
        <v>1342</v>
      </c>
      <c r="J23" s="90">
        <f>ROUND(G23/M23,0)</f>
        <v>92</v>
      </c>
      <c r="K23" s="90">
        <v>9885</v>
      </c>
      <c r="L23" s="90">
        <v>2718</v>
      </c>
      <c r="M23" s="90">
        <v>19568</v>
      </c>
    </row>
    <row r="24" spans="1:13" ht="21.95" customHeight="1" x14ac:dyDescent="0.15">
      <c r="A24" s="762"/>
      <c r="B24" s="354" t="s">
        <v>584</v>
      </c>
      <c r="C24" s="90">
        <f t="shared" si="3"/>
        <v>46</v>
      </c>
      <c r="D24" s="90">
        <v>25</v>
      </c>
      <c r="E24" s="90">
        <v>21</v>
      </c>
      <c r="F24" s="90">
        <v>332</v>
      </c>
      <c r="G24" s="90">
        <v>1005200</v>
      </c>
      <c r="H24" s="90">
        <f t="shared" si="2"/>
        <v>21852</v>
      </c>
      <c r="I24" s="90">
        <f t="shared" si="1"/>
        <v>3028</v>
      </c>
      <c r="J24" s="90">
        <f>ROUND(G24/M24,0)</f>
        <v>88</v>
      </c>
      <c r="K24" s="90">
        <v>92356</v>
      </c>
      <c r="L24" s="90">
        <v>1829</v>
      </c>
      <c r="M24" s="90">
        <v>11450</v>
      </c>
    </row>
    <row r="25" spans="1:13" ht="21.95" customHeight="1" x14ac:dyDescent="0.15">
      <c r="A25" s="762"/>
      <c r="B25" s="354" t="s">
        <v>380</v>
      </c>
      <c r="C25" s="90">
        <f t="shared" si="3"/>
        <v>150</v>
      </c>
      <c r="D25" s="90">
        <v>72</v>
      </c>
      <c r="E25" s="90">
        <v>78</v>
      </c>
      <c r="F25" s="90">
        <v>901</v>
      </c>
      <c r="G25" s="90">
        <v>1640592</v>
      </c>
      <c r="H25" s="90">
        <f t="shared" si="2"/>
        <v>10937</v>
      </c>
      <c r="I25" s="90">
        <f t="shared" si="1"/>
        <v>1821</v>
      </c>
      <c r="J25" s="90">
        <f>ROUND(G25/M25,0)</f>
        <v>59</v>
      </c>
      <c r="K25" s="90">
        <v>17507</v>
      </c>
      <c r="L25" s="90">
        <v>27540</v>
      </c>
      <c r="M25" s="90">
        <v>27616</v>
      </c>
    </row>
    <row r="26" spans="1:13" ht="21.95" customHeight="1" thickBot="1" x14ac:dyDescent="0.2">
      <c r="A26" s="762"/>
      <c r="B26" s="355" t="s">
        <v>1905</v>
      </c>
      <c r="C26" s="110">
        <f t="shared" si="3"/>
        <v>15</v>
      </c>
      <c r="D26" s="110">
        <v>9</v>
      </c>
      <c r="E26" s="110">
        <v>6</v>
      </c>
      <c r="F26" s="110">
        <v>160</v>
      </c>
      <c r="G26" s="110" t="s">
        <v>1866</v>
      </c>
      <c r="H26" s="110" t="s">
        <v>1866</v>
      </c>
      <c r="I26" s="110" t="s">
        <v>1866</v>
      </c>
      <c r="J26" s="90" t="s">
        <v>1866</v>
      </c>
      <c r="K26" s="110" t="s">
        <v>1866</v>
      </c>
      <c r="L26" s="90" t="s">
        <v>1867</v>
      </c>
      <c r="M26" s="90" t="s">
        <v>351</v>
      </c>
    </row>
    <row r="27" spans="1:13" ht="21.95" customHeight="1" x14ac:dyDescent="0.15">
      <c r="A27" s="762"/>
      <c r="J27" s="738" t="s">
        <v>405</v>
      </c>
      <c r="K27" s="738"/>
      <c r="L27" s="738"/>
      <c r="M27" s="738"/>
    </row>
  </sheetData>
  <mergeCells count="15">
    <mergeCell ref="G2:G4"/>
    <mergeCell ref="H3:H4"/>
    <mergeCell ref="A1:A27"/>
    <mergeCell ref="C2:E2"/>
    <mergeCell ref="B2:B4"/>
    <mergeCell ref="C3:C4"/>
    <mergeCell ref="D3:D4"/>
    <mergeCell ref="E3:E4"/>
    <mergeCell ref="F2:F4"/>
    <mergeCell ref="I3:I4"/>
    <mergeCell ref="L2:L4"/>
    <mergeCell ref="M2:M4"/>
    <mergeCell ref="K2:K4"/>
    <mergeCell ref="J27:M27"/>
    <mergeCell ref="J3:J4"/>
  </mergeCells>
  <phoneticPr fontId="2"/>
  <pageMargins left="0.39370078740157483" right="0.39370078740157483" top="0.98425196850393704" bottom="0.98425196850393704" header="0.51181102362204722" footer="0.51181102362204722"/>
  <pageSetup paperSize="9" scale="86" orientation="landscape" horizontalDpi="1200" verticalDpi="12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M39"/>
  <sheetViews>
    <sheetView zoomScaleNormal="100" workbookViewId="0">
      <selection activeCell="P11" sqref="P11"/>
    </sheetView>
  </sheetViews>
  <sheetFormatPr defaultRowHeight="13.5" x14ac:dyDescent="0.15"/>
  <cols>
    <col min="1" max="1" width="9.25" style="83" customWidth="1"/>
    <col min="2" max="2" width="32.625" style="83" customWidth="1"/>
    <col min="3" max="5" width="7.625" style="83" customWidth="1"/>
    <col min="6" max="6" width="9.625" style="83" bestFit="1" customWidth="1"/>
    <col min="7" max="7" width="16.625" style="83" customWidth="1"/>
    <col min="8" max="10" width="12.625" style="83" customWidth="1"/>
    <col min="11" max="13" width="14.625" style="83" customWidth="1"/>
    <col min="14" max="16384" width="9" style="83"/>
  </cols>
  <sheetData>
    <row r="1" spans="1:13" ht="18" customHeight="1" thickBot="1" x14ac:dyDescent="0.2">
      <c r="A1" s="762">
        <v>31</v>
      </c>
      <c r="B1" s="95" t="s">
        <v>501</v>
      </c>
      <c r="C1" s="95"/>
      <c r="D1" s="95"/>
      <c r="E1" s="95"/>
      <c r="F1" s="95"/>
      <c r="G1" s="95"/>
      <c r="H1" s="95"/>
      <c r="I1" s="95"/>
      <c r="J1" s="95"/>
      <c r="K1" s="95"/>
      <c r="L1" s="737" t="s">
        <v>1660</v>
      </c>
      <c r="M1" s="682"/>
    </row>
    <row r="2" spans="1:13" ht="18" customHeight="1" x14ac:dyDescent="0.15">
      <c r="A2" s="763"/>
      <c r="B2" s="848" t="s">
        <v>20</v>
      </c>
      <c r="C2" s="749" t="s">
        <v>42</v>
      </c>
      <c r="D2" s="748"/>
      <c r="E2" s="748"/>
      <c r="F2" s="851" t="s">
        <v>244</v>
      </c>
      <c r="G2" s="851" t="s">
        <v>799</v>
      </c>
      <c r="H2" s="97"/>
      <c r="I2" s="97"/>
      <c r="J2" s="97"/>
      <c r="K2" s="838" t="s">
        <v>821</v>
      </c>
      <c r="L2" s="851" t="s">
        <v>633</v>
      </c>
      <c r="M2" s="743" t="s">
        <v>634</v>
      </c>
    </row>
    <row r="3" spans="1:13" ht="42" customHeight="1" x14ac:dyDescent="0.15">
      <c r="A3" s="763"/>
      <c r="B3" s="746"/>
      <c r="C3" s="350" t="s">
        <v>732</v>
      </c>
      <c r="D3" s="177" t="s">
        <v>797</v>
      </c>
      <c r="E3" s="356" t="s">
        <v>798</v>
      </c>
      <c r="F3" s="863"/>
      <c r="G3" s="863"/>
      <c r="H3" s="177" t="s">
        <v>406</v>
      </c>
      <c r="I3" s="357" t="s">
        <v>347</v>
      </c>
      <c r="J3" s="358" t="s">
        <v>632</v>
      </c>
      <c r="K3" s="864"/>
      <c r="L3" s="863"/>
      <c r="M3" s="744"/>
    </row>
    <row r="4" spans="1:13" s="88" customFormat="1" ht="15.95" customHeight="1" x14ac:dyDescent="0.15">
      <c r="A4" s="763"/>
      <c r="B4" s="359"/>
      <c r="C4" s="88" t="s">
        <v>43</v>
      </c>
      <c r="D4" s="88" t="s">
        <v>43</v>
      </c>
      <c r="E4" s="88" t="s">
        <v>43</v>
      </c>
      <c r="F4" s="88" t="s">
        <v>576</v>
      </c>
      <c r="G4" s="88" t="s">
        <v>497</v>
      </c>
      <c r="H4" s="88" t="s">
        <v>497</v>
      </c>
      <c r="I4" s="88" t="s">
        <v>497</v>
      </c>
      <c r="J4" s="88" t="s">
        <v>497</v>
      </c>
      <c r="K4" s="88" t="s">
        <v>497</v>
      </c>
      <c r="L4" s="88" t="s">
        <v>497</v>
      </c>
      <c r="M4" s="88" t="s">
        <v>10</v>
      </c>
    </row>
    <row r="5" spans="1:13" ht="15.95" customHeight="1" x14ac:dyDescent="0.15">
      <c r="A5" s="763"/>
      <c r="B5" s="338" t="s">
        <v>385</v>
      </c>
      <c r="C5" s="90">
        <f>SUM(D5:E5)</f>
        <v>523</v>
      </c>
      <c r="D5" s="90">
        <f>SUM(D6:D13)</f>
        <v>277</v>
      </c>
      <c r="E5" s="90">
        <f>SUM(E6:E13)</f>
        <v>246</v>
      </c>
      <c r="F5" s="90">
        <f>SUM(F6:F13)</f>
        <v>5289</v>
      </c>
      <c r="G5" s="90">
        <f>SUM(G6:G13)</f>
        <v>31058759</v>
      </c>
      <c r="H5" s="90">
        <f>ROUND(G5/C5,0)</f>
        <v>59386</v>
      </c>
      <c r="I5" s="90">
        <f>ROUND(G5/F5,0)</f>
        <v>5872</v>
      </c>
      <c r="J5" s="90" t="s">
        <v>615</v>
      </c>
      <c r="K5" s="90">
        <f>SUM(K6:K13)</f>
        <v>789108</v>
      </c>
      <c r="L5" s="90">
        <f>SUM(L6:L13)</f>
        <v>209678</v>
      </c>
      <c r="M5" s="90">
        <f>SUM(M6:M13)</f>
        <v>77418</v>
      </c>
    </row>
    <row r="6" spans="1:13" ht="15.95" customHeight="1" x14ac:dyDescent="0.15">
      <c r="A6" s="763"/>
      <c r="B6" s="338" t="s">
        <v>386</v>
      </c>
      <c r="C6" s="90">
        <f>SUM(D6:E6)</f>
        <v>225</v>
      </c>
      <c r="D6" s="90">
        <v>48</v>
      </c>
      <c r="E6" s="90">
        <v>177</v>
      </c>
      <c r="F6" s="90">
        <v>372</v>
      </c>
      <c r="G6" s="90">
        <v>417353</v>
      </c>
      <c r="H6" s="90">
        <f t="shared" ref="H6:H13" si="0">ROUND(G6/C6,0)</f>
        <v>1855</v>
      </c>
      <c r="I6" s="90">
        <f t="shared" ref="I6:I13" si="1">ROUND(G6/F6,0)</f>
        <v>1122</v>
      </c>
      <c r="J6" s="90" t="s">
        <v>616</v>
      </c>
      <c r="K6" s="90">
        <v>10403</v>
      </c>
      <c r="L6" s="90">
        <v>12293</v>
      </c>
      <c r="M6" s="90">
        <v>6097</v>
      </c>
    </row>
    <row r="7" spans="1:13" ht="15.95" customHeight="1" x14ac:dyDescent="0.15">
      <c r="A7" s="763"/>
      <c r="B7" s="338" t="s">
        <v>539</v>
      </c>
      <c r="C7" s="90">
        <f t="shared" ref="C7:C13" si="2">SUM(D7:E7)</f>
        <v>99</v>
      </c>
      <c r="D7" s="90">
        <v>66</v>
      </c>
      <c r="E7" s="90">
        <v>33</v>
      </c>
      <c r="F7" s="90">
        <v>342</v>
      </c>
      <c r="G7" s="90">
        <v>1044092</v>
      </c>
      <c r="H7" s="90">
        <f t="shared" si="0"/>
        <v>10546</v>
      </c>
      <c r="I7" s="90">
        <f t="shared" si="1"/>
        <v>3053</v>
      </c>
      <c r="J7" s="90" t="s">
        <v>616</v>
      </c>
      <c r="K7" s="90">
        <v>8022</v>
      </c>
      <c r="L7" s="90">
        <v>26873</v>
      </c>
      <c r="M7" s="90">
        <v>5546</v>
      </c>
    </row>
    <row r="8" spans="1:13" ht="15.95" customHeight="1" x14ac:dyDescent="0.15">
      <c r="A8" s="763"/>
      <c r="B8" s="338" t="s">
        <v>540</v>
      </c>
      <c r="C8" s="90">
        <f t="shared" si="2"/>
        <v>90</v>
      </c>
      <c r="D8" s="90">
        <v>70</v>
      </c>
      <c r="E8" s="90">
        <v>20</v>
      </c>
      <c r="F8" s="90">
        <v>588</v>
      </c>
      <c r="G8" s="90">
        <v>1871197</v>
      </c>
      <c r="H8" s="90">
        <f t="shared" si="0"/>
        <v>20791</v>
      </c>
      <c r="I8" s="90">
        <f t="shared" si="1"/>
        <v>3182</v>
      </c>
      <c r="J8" s="90" t="s">
        <v>616</v>
      </c>
      <c r="K8" s="90">
        <v>30499</v>
      </c>
      <c r="L8" s="90">
        <v>37695</v>
      </c>
      <c r="M8" s="90">
        <v>10860</v>
      </c>
    </row>
    <row r="9" spans="1:13" ht="15.95" customHeight="1" x14ac:dyDescent="0.15">
      <c r="A9" s="763"/>
      <c r="B9" s="338" t="s">
        <v>541</v>
      </c>
      <c r="C9" s="90">
        <f t="shared" si="2"/>
        <v>64</v>
      </c>
      <c r="D9" s="90">
        <v>53</v>
      </c>
      <c r="E9" s="90">
        <v>11</v>
      </c>
      <c r="F9" s="90">
        <v>894</v>
      </c>
      <c r="G9" s="90">
        <v>2709489</v>
      </c>
      <c r="H9" s="90">
        <f t="shared" si="0"/>
        <v>42336</v>
      </c>
      <c r="I9" s="90">
        <f t="shared" si="1"/>
        <v>3031</v>
      </c>
      <c r="J9" s="90" t="s">
        <v>616</v>
      </c>
      <c r="K9" s="90">
        <v>82630</v>
      </c>
      <c r="L9" s="90">
        <v>9307</v>
      </c>
      <c r="M9" s="90">
        <v>18865</v>
      </c>
    </row>
    <row r="10" spans="1:13" ht="15.95" customHeight="1" x14ac:dyDescent="0.15">
      <c r="A10" s="763"/>
      <c r="B10" s="338" t="s">
        <v>542</v>
      </c>
      <c r="C10" s="90">
        <f t="shared" si="2"/>
        <v>18</v>
      </c>
      <c r="D10" s="90">
        <v>14</v>
      </c>
      <c r="E10" s="90">
        <v>4</v>
      </c>
      <c r="F10" s="90">
        <v>434</v>
      </c>
      <c r="G10" s="90">
        <v>1243738</v>
      </c>
      <c r="H10" s="90">
        <f t="shared" si="0"/>
        <v>69097</v>
      </c>
      <c r="I10" s="90">
        <f t="shared" si="1"/>
        <v>2866</v>
      </c>
      <c r="J10" s="90" t="s">
        <v>616</v>
      </c>
      <c r="K10" s="90">
        <v>34572</v>
      </c>
      <c r="L10" s="90">
        <v>39190</v>
      </c>
      <c r="M10" s="90">
        <v>4801</v>
      </c>
    </row>
    <row r="11" spans="1:13" ht="15.95" customHeight="1" x14ac:dyDescent="0.15">
      <c r="A11" s="763"/>
      <c r="B11" s="338" t="s">
        <v>580</v>
      </c>
      <c r="C11" s="90">
        <f t="shared" si="2"/>
        <v>11</v>
      </c>
      <c r="D11" s="90">
        <v>10</v>
      </c>
      <c r="E11" s="90">
        <v>1</v>
      </c>
      <c r="F11" s="90">
        <v>417</v>
      </c>
      <c r="G11" s="90">
        <v>1215632</v>
      </c>
      <c r="H11" s="90">
        <f t="shared" si="0"/>
        <v>110512</v>
      </c>
      <c r="I11" s="90">
        <f t="shared" si="1"/>
        <v>2915</v>
      </c>
      <c r="J11" s="90" t="s">
        <v>616</v>
      </c>
      <c r="K11" s="90">
        <v>2396</v>
      </c>
      <c r="L11" s="90">
        <v>7000</v>
      </c>
      <c r="M11" s="90">
        <v>9883</v>
      </c>
    </row>
    <row r="12" spans="1:13" ht="15.95" customHeight="1" x14ac:dyDescent="0.15">
      <c r="A12" s="763"/>
      <c r="B12" s="338" t="s">
        <v>581</v>
      </c>
      <c r="C12" s="90">
        <f t="shared" si="2"/>
        <v>10</v>
      </c>
      <c r="D12" s="90">
        <v>10</v>
      </c>
      <c r="E12" s="90" t="s">
        <v>1</v>
      </c>
      <c r="F12" s="90">
        <v>696</v>
      </c>
      <c r="G12" s="90">
        <v>2058978</v>
      </c>
      <c r="H12" s="90">
        <f t="shared" si="0"/>
        <v>205898</v>
      </c>
      <c r="I12" s="90">
        <f t="shared" si="1"/>
        <v>2958</v>
      </c>
      <c r="J12" s="90" t="s">
        <v>616</v>
      </c>
      <c r="K12" s="90">
        <v>192890</v>
      </c>
      <c r="L12" s="90">
        <v>15000</v>
      </c>
      <c r="M12" s="90">
        <v>9422</v>
      </c>
    </row>
    <row r="13" spans="1:13" ht="15.95" customHeight="1" x14ac:dyDescent="0.15">
      <c r="A13" s="763"/>
      <c r="B13" s="338" t="s">
        <v>582</v>
      </c>
      <c r="C13" s="90">
        <f t="shared" si="2"/>
        <v>6</v>
      </c>
      <c r="D13" s="90">
        <v>6</v>
      </c>
      <c r="E13" s="90" t="s">
        <v>1</v>
      </c>
      <c r="F13" s="90">
        <v>1546</v>
      </c>
      <c r="G13" s="90">
        <v>20498280</v>
      </c>
      <c r="H13" s="90">
        <f t="shared" si="0"/>
        <v>3416380</v>
      </c>
      <c r="I13" s="90">
        <f t="shared" si="1"/>
        <v>13259</v>
      </c>
      <c r="J13" s="90" t="s">
        <v>616</v>
      </c>
      <c r="K13" s="90">
        <v>427696</v>
      </c>
      <c r="L13" s="90">
        <v>62320</v>
      </c>
      <c r="M13" s="90">
        <v>11944</v>
      </c>
    </row>
    <row r="14" spans="1:13" ht="15.95" customHeight="1" x14ac:dyDescent="0.15">
      <c r="A14" s="763"/>
      <c r="B14" s="360"/>
      <c r="C14" s="90"/>
      <c r="D14" s="90"/>
      <c r="E14" s="90"/>
      <c r="F14" s="90"/>
      <c r="G14" s="90"/>
      <c r="H14" s="90"/>
      <c r="I14" s="90"/>
      <c r="J14" s="90"/>
      <c r="K14" s="90"/>
      <c r="L14" s="90"/>
      <c r="M14" s="90"/>
    </row>
    <row r="15" spans="1:13" ht="15.95" customHeight="1" x14ac:dyDescent="0.15">
      <c r="A15" s="763"/>
      <c r="B15" s="361" t="s">
        <v>186</v>
      </c>
      <c r="C15" s="90">
        <f>SUM(D15:E15)</f>
        <v>139</v>
      </c>
      <c r="D15" s="90">
        <f>SUM(D16,D20,D23,D29,D34)</f>
        <v>113</v>
      </c>
      <c r="E15" s="90">
        <f>SUM(E16,E20,E23,E29,E34)</f>
        <v>26</v>
      </c>
      <c r="F15" s="90">
        <f>SUM(F16,F20,F23,F29,F34)</f>
        <v>2079</v>
      </c>
      <c r="G15" s="90">
        <f>SUM(G16,G20,G23,G29,G34)</f>
        <v>25576446</v>
      </c>
      <c r="H15" s="90">
        <f>ROUND(G15/C15,0)</f>
        <v>184003</v>
      </c>
      <c r="I15" s="90">
        <f>ROUND(G15/F15,0)</f>
        <v>12302</v>
      </c>
      <c r="J15" s="90" t="s">
        <v>351</v>
      </c>
      <c r="K15" s="90">
        <f>SUM(K16,K20,K23,K29,K34)</f>
        <v>656365</v>
      </c>
      <c r="L15" s="90">
        <f>SUM(L16,L20,L23,L29,L34)</f>
        <v>172310</v>
      </c>
      <c r="M15" s="90" t="s">
        <v>351</v>
      </c>
    </row>
    <row r="16" spans="1:13" ht="15.95" customHeight="1" x14ac:dyDescent="0.15">
      <c r="A16" s="763"/>
      <c r="B16" s="360" t="s">
        <v>407</v>
      </c>
      <c r="C16" s="90">
        <f>SUM(D16:E16)</f>
        <v>35</v>
      </c>
      <c r="D16" s="90">
        <f>SUM(D17:D19)</f>
        <v>30</v>
      </c>
      <c r="E16" s="90">
        <f>SUM(E17:E19)</f>
        <v>5</v>
      </c>
      <c r="F16" s="90">
        <f>SUM(F17:F19)</f>
        <v>264</v>
      </c>
      <c r="G16" s="90">
        <f>SUM(G17:G19)</f>
        <v>1284434</v>
      </c>
      <c r="H16" s="90">
        <f>ROUND(G16/C16,0)</f>
        <v>36698</v>
      </c>
      <c r="I16" s="90">
        <f>ROUND(G16/F16,0)</f>
        <v>4865</v>
      </c>
      <c r="J16" s="90" t="s">
        <v>618</v>
      </c>
      <c r="K16" s="90">
        <f>SUM(K17:K19)</f>
        <v>57030</v>
      </c>
      <c r="L16" s="90">
        <f>SUM(L17:L19)</f>
        <v>49168</v>
      </c>
      <c r="M16" s="90" t="s">
        <v>618</v>
      </c>
    </row>
    <row r="17" spans="1:13" ht="15.95" customHeight="1" x14ac:dyDescent="0.15">
      <c r="A17" s="763"/>
      <c r="B17" s="362" t="s">
        <v>1909</v>
      </c>
      <c r="C17" s="90">
        <f t="shared" ref="C17:C38" si="3">SUM(D17:E17)</f>
        <v>10</v>
      </c>
      <c r="D17" s="90">
        <v>8</v>
      </c>
      <c r="E17" s="90">
        <v>2</v>
      </c>
      <c r="F17" s="90">
        <v>35</v>
      </c>
      <c r="G17" s="90">
        <v>117802</v>
      </c>
      <c r="H17" s="90">
        <f t="shared" ref="H17:H35" si="4">ROUND(G17/C17,0)</f>
        <v>11780</v>
      </c>
      <c r="I17" s="90">
        <f t="shared" ref="I17:I27" si="5">ROUND(G17/F17,0)</f>
        <v>3366</v>
      </c>
      <c r="J17" s="90" t="s">
        <v>618</v>
      </c>
      <c r="K17" s="90" t="s">
        <v>351</v>
      </c>
      <c r="L17" s="90">
        <v>17349</v>
      </c>
      <c r="M17" s="90" t="s">
        <v>618</v>
      </c>
    </row>
    <row r="18" spans="1:13" ht="15.95" customHeight="1" x14ac:dyDescent="0.15">
      <c r="A18" s="763"/>
      <c r="B18" s="362" t="s">
        <v>1910</v>
      </c>
      <c r="C18" s="90">
        <f t="shared" si="3"/>
        <v>13</v>
      </c>
      <c r="D18" s="90">
        <v>12</v>
      </c>
      <c r="E18" s="90">
        <v>1</v>
      </c>
      <c r="F18" s="90">
        <v>150</v>
      </c>
      <c r="G18" s="90">
        <v>895227</v>
      </c>
      <c r="H18" s="90">
        <f>ROUND(G18/C18,0)</f>
        <v>68864</v>
      </c>
      <c r="I18" s="90">
        <f>ROUND(G18/F18,0)</f>
        <v>5968</v>
      </c>
      <c r="J18" s="90" t="s">
        <v>351</v>
      </c>
      <c r="K18" s="90">
        <v>56850</v>
      </c>
      <c r="L18" s="90">
        <v>3596</v>
      </c>
      <c r="M18" s="90" t="s">
        <v>351</v>
      </c>
    </row>
    <row r="19" spans="1:13" ht="15.95" customHeight="1" x14ac:dyDescent="0.15">
      <c r="A19" s="763"/>
      <c r="B19" s="362" t="s">
        <v>1911</v>
      </c>
      <c r="C19" s="90">
        <f t="shared" si="3"/>
        <v>12</v>
      </c>
      <c r="D19" s="90">
        <v>10</v>
      </c>
      <c r="E19" s="90">
        <v>2</v>
      </c>
      <c r="F19" s="90">
        <v>79</v>
      </c>
      <c r="G19" s="90">
        <v>271405</v>
      </c>
      <c r="H19" s="90">
        <f t="shared" si="4"/>
        <v>22617</v>
      </c>
      <c r="I19" s="90">
        <f t="shared" si="5"/>
        <v>3436</v>
      </c>
      <c r="J19" s="90" t="s">
        <v>351</v>
      </c>
      <c r="K19" s="90">
        <v>180</v>
      </c>
      <c r="L19" s="90">
        <v>28223</v>
      </c>
      <c r="M19" s="90" t="s">
        <v>351</v>
      </c>
    </row>
    <row r="20" spans="1:13" ht="15.95" customHeight="1" x14ac:dyDescent="0.15">
      <c r="A20" s="763"/>
      <c r="B20" s="360" t="s">
        <v>183</v>
      </c>
      <c r="C20" s="90">
        <f t="shared" si="3"/>
        <v>18</v>
      </c>
      <c r="D20" s="90">
        <f>SUM(D21:D22)</f>
        <v>14</v>
      </c>
      <c r="E20" s="90">
        <f>SUM(E21:E22)</f>
        <v>4</v>
      </c>
      <c r="F20" s="90">
        <f>SUM(F21:F22)</f>
        <v>244</v>
      </c>
      <c r="G20" s="90">
        <f>SUM(G21:G22)</f>
        <v>1331096</v>
      </c>
      <c r="H20" s="90">
        <f t="shared" si="4"/>
        <v>73950</v>
      </c>
      <c r="I20" s="90">
        <f t="shared" si="5"/>
        <v>5455</v>
      </c>
      <c r="J20" s="90" t="s">
        <v>351</v>
      </c>
      <c r="K20" s="90">
        <f>SUM(K21:K22)</f>
        <v>130</v>
      </c>
      <c r="L20" s="90">
        <f>SUM(L21:L22)</f>
        <v>20509</v>
      </c>
      <c r="M20" s="90" t="s">
        <v>351</v>
      </c>
    </row>
    <row r="21" spans="1:13" ht="15.95" customHeight="1" x14ac:dyDescent="0.15">
      <c r="A21" s="763"/>
      <c r="B21" s="362" t="s">
        <v>1868</v>
      </c>
      <c r="C21" s="90">
        <f t="shared" si="3"/>
        <v>5</v>
      </c>
      <c r="D21" s="90">
        <v>3</v>
      </c>
      <c r="E21" s="90">
        <v>2</v>
      </c>
      <c r="F21" s="90">
        <v>34</v>
      </c>
      <c r="G21" s="90">
        <v>155274</v>
      </c>
      <c r="H21" s="90">
        <f t="shared" si="4"/>
        <v>31055</v>
      </c>
      <c r="I21" s="90">
        <f t="shared" si="5"/>
        <v>4567</v>
      </c>
      <c r="J21" s="90" t="s">
        <v>352</v>
      </c>
      <c r="K21" s="90">
        <v>110</v>
      </c>
      <c r="L21" s="90">
        <v>180</v>
      </c>
      <c r="M21" s="90" t="s">
        <v>352</v>
      </c>
    </row>
    <row r="22" spans="1:13" ht="15.95" customHeight="1" x14ac:dyDescent="0.15">
      <c r="A22" s="763"/>
      <c r="B22" s="362" t="s">
        <v>1869</v>
      </c>
      <c r="C22" s="90">
        <f t="shared" si="3"/>
        <v>13</v>
      </c>
      <c r="D22" s="90">
        <v>11</v>
      </c>
      <c r="E22" s="90">
        <v>2</v>
      </c>
      <c r="F22" s="90">
        <v>210</v>
      </c>
      <c r="G22" s="90">
        <v>1175822</v>
      </c>
      <c r="H22" s="90">
        <f t="shared" si="4"/>
        <v>90448</v>
      </c>
      <c r="I22" s="90">
        <f t="shared" si="5"/>
        <v>5599</v>
      </c>
      <c r="J22" s="90" t="s">
        <v>353</v>
      </c>
      <c r="K22" s="90">
        <v>20</v>
      </c>
      <c r="L22" s="90">
        <v>20329</v>
      </c>
      <c r="M22" s="90" t="s">
        <v>353</v>
      </c>
    </row>
    <row r="23" spans="1:13" ht="15.95" customHeight="1" x14ac:dyDescent="0.15">
      <c r="A23" s="763"/>
      <c r="B23" s="360" t="s">
        <v>1912</v>
      </c>
      <c r="C23" s="90">
        <f t="shared" si="3"/>
        <v>39</v>
      </c>
      <c r="D23" s="90">
        <f>SUM(D24:D28)</f>
        <v>31</v>
      </c>
      <c r="E23" s="90">
        <f>SUM(E24:E28)</f>
        <v>8</v>
      </c>
      <c r="F23" s="90">
        <f>SUM(F24:F28)</f>
        <v>330</v>
      </c>
      <c r="G23" s="90">
        <f>SUM(G24:G28)</f>
        <v>3949750</v>
      </c>
      <c r="H23" s="90">
        <f t="shared" si="4"/>
        <v>101276</v>
      </c>
      <c r="I23" s="90">
        <f t="shared" si="5"/>
        <v>11969</v>
      </c>
      <c r="J23" s="90" t="s">
        <v>354</v>
      </c>
      <c r="K23" s="90">
        <f>SUM(K24:K28)</f>
        <v>13334</v>
      </c>
      <c r="L23" s="90">
        <f>SUM(L24:L28)</f>
        <v>14679</v>
      </c>
      <c r="M23" s="90" t="s">
        <v>354</v>
      </c>
    </row>
    <row r="24" spans="1:13" ht="15.95" customHeight="1" x14ac:dyDescent="0.15">
      <c r="A24" s="763"/>
      <c r="B24" s="362" t="s">
        <v>1870</v>
      </c>
      <c r="C24" s="90">
        <f t="shared" si="3"/>
        <v>17</v>
      </c>
      <c r="D24" s="90">
        <v>14</v>
      </c>
      <c r="E24" s="90">
        <v>3</v>
      </c>
      <c r="F24" s="90">
        <v>113</v>
      </c>
      <c r="G24" s="90">
        <v>1040221</v>
      </c>
      <c r="H24" s="90">
        <f t="shared" si="4"/>
        <v>61189</v>
      </c>
      <c r="I24" s="90">
        <f t="shared" si="5"/>
        <v>9205</v>
      </c>
      <c r="J24" s="90" t="s">
        <v>354</v>
      </c>
      <c r="K24" s="90">
        <v>2313</v>
      </c>
      <c r="L24" s="90">
        <v>12044</v>
      </c>
      <c r="M24" s="90" t="s">
        <v>354</v>
      </c>
    </row>
    <row r="25" spans="1:13" ht="15.95" customHeight="1" x14ac:dyDescent="0.15">
      <c r="A25" s="763"/>
      <c r="B25" s="362" t="s">
        <v>1871</v>
      </c>
      <c r="C25" s="90">
        <f t="shared" si="3"/>
        <v>9</v>
      </c>
      <c r="D25" s="90">
        <v>7</v>
      </c>
      <c r="E25" s="90">
        <v>2</v>
      </c>
      <c r="F25" s="90">
        <v>52</v>
      </c>
      <c r="G25" s="90">
        <v>278267</v>
      </c>
      <c r="H25" s="90">
        <f t="shared" si="4"/>
        <v>30919</v>
      </c>
      <c r="I25" s="90">
        <f t="shared" si="5"/>
        <v>5351</v>
      </c>
      <c r="J25" s="90" t="s">
        <v>617</v>
      </c>
      <c r="K25" s="90" t="s">
        <v>351</v>
      </c>
      <c r="L25" s="90">
        <v>1890</v>
      </c>
      <c r="M25" s="90" t="s">
        <v>617</v>
      </c>
    </row>
    <row r="26" spans="1:13" ht="15.95" customHeight="1" x14ac:dyDescent="0.15">
      <c r="A26" s="763"/>
      <c r="B26" s="362" t="s">
        <v>1913</v>
      </c>
      <c r="C26" s="90">
        <f t="shared" si="3"/>
        <v>4</v>
      </c>
      <c r="D26" s="90">
        <v>3</v>
      </c>
      <c r="E26" s="90">
        <v>1</v>
      </c>
      <c r="F26" s="90">
        <v>23</v>
      </c>
      <c r="G26" s="90">
        <v>102762</v>
      </c>
      <c r="H26" s="90">
        <f t="shared" si="4"/>
        <v>25691</v>
      </c>
      <c r="I26" s="90">
        <f t="shared" si="5"/>
        <v>4468</v>
      </c>
      <c r="J26" s="90" t="s">
        <v>355</v>
      </c>
      <c r="K26" s="90">
        <v>11021</v>
      </c>
      <c r="L26" s="90">
        <v>515</v>
      </c>
      <c r="M26" s="90" t="s">
        <v>355</v>
      </c>
    </row>
    <row r="27" spans="1:13" ht="15.95" customHeight="1" x14ac:dyDescent="0.15">
      <c r="A27" s="763"/>
      <c r="B27" s="362" t="s">
        <v>1914</v>
      </c>
      <c r="C27" s="90">
        <f t="shared" si="3"/>
        <v>4</v>
      </c>
      <c r="D27" s="90">
        <v>3</v>
      </c>
      <c r="E27" s="90">
        <v>1</v>
      </c>
      <c r="F27" s="90">
        <v>124</v>
      </c>
      <c r="G27" s="90">
        <v>2465848</v>
      </c>
      <c r="H27" s="90">
        <f t="shared" si="4"/>
        <v>616462</v>
      </c>
      <c r="I27" s="90">
        <f t="shared" si="5"/>
        <v>19886</v>
      </c>
      <c r="J27" s="90" t="s">
        <v>351</v>
      </c>
      <c r="K27" s="90" t="s">
        <v>351</v>
      </c>
      <c r="L27" s="90" t="s">
        <v>351</v>
      </c>
      <c r="M27" s="90" t="s">
        <v>351</v>
      </c>
    </row>
    <row r="28" spans="1:13" ht="15.95" customHeight="1" x14ac:dyDescent="0.15">
      <c r="A28" s="763"/>
      <c r="B28" s="362" t="s">
        <v>1872</v>
      </c>
      <c r="C28" s="90">
        <f t="shared" si="3"/>
        <v>5</v>
      </c>
      <c r="D28" s="90">
        <v>4</v>
      </c>
      <c r="E28" s="90">
        <v>1</v>
      </c>
      <c r="F28" s="90">
        <v>18</v>
      </c>
      <c r="G28" s="90">
        <v>62652</v>
      </c>
      <c r="H28" s="90">
        <f t="shared" si="4"/>
        <v>12530</v>
      </c>
      <c r="I28" s="90">
        <f t="shared" ref="I28:I36" si="6">ROUND(G28/F28,0)</f>
        <v>3481</v>
      </c>
      <c r="J28" s="90" t="s">
        <v>356</v>
      </c>
      <c r="K28" s="90" t="s">
        <v>351</v>
      </c>
      <c r="L28" s="90">
        <v>230</v>
      </c>
      <c r="M28" s="90" t="s">
        <v>356</v>
      </c>
    </row>
    <row r="29" spans="1:13" ht="15.95" customHeight="1" x14ac:dyDescent="0.15">
      <c r="A29" s="763"/>
      <c r="B29" s="360" t="s">
        <v>651</v>
      </c>
      <c r="C29" s="90">
        <f t="shared" si="3"/>
        <v>21</v>
      </c>
      <c r="D29" s="90">
        <f>SUM(D30:D33)</f>
        <v>16</v>
      </c>
      <c r="E29" s="90">
        <f>SUM(E30:E33)</f>
        <v>5</v>
      </c>
      <c r="F29" s="90">
        <f>SUM(F30:F33)</f>
        <v>180</v>
      </c>
      <c r="G29" s="90">
        <v>1161583</v>
      </c>
      <c r="H29" s="90">
        <f t="shared" si="4"/>
        <v>55313</v>
      </c>
      <c r="I29" s="90">
        <f t="shared" si="6"/>
        <v>6453</v>
      </c>
      <c r="J29" s="90" t="s">
        <v>357</v>
      </c>
      <c r="K29" s="90">
        <v>156480</v>
      </c>
      <c r="L29" s="90">
        <v>9377</v>
      </c>
      <c r="M29" s="90" t="s">
        <v>357</v>
      </c>
    </row>
    <row r="30" spans="1:13" ht="15.95" customHeight="1" x14ac:dyDescent="0.15">
      <c r="A30" s="763"/>
      <c r="B30" s="362" t="s">
        <v>1873</v>
      </c>
      <c r="C30" s="90">
        <f t="shared" si="3"/>
        <v>11</v>
      </c>
      <c r="D30" s="90">
        <v>8</v>
      </c>
      <c r="E30" s="90">
        <v>3</v>
      </c>
      <c r="F30" s="90">
        <v>61</v>
      </c>
      <c r="G30" s="90">
        <v>297687</v>
      </c>
      <c r="H30" s="90">
        <f t="shared" si="4"/>
        <v>27062</v>
      </c>
      <c r="I30" s="90">
        <f t="shared" si="6"/>
        <v>4880</v>
      </c>
      <c r="J30" s="90" t="s">
        <v>351</v>
      </c>
      <c r="K30" s="90">
        <v>28280</v>
      </c>
      <c r="L30" s="90">
        <v>4002</v>
      </c>
      <c r="M30" s="90" t="s">
        <v>351</v>
      </c>
    </row>
    <row r="31" spans="1:13" ht="15.95" customHeight="1" x14ac:dyDescent="0.15">
      <c r="A31" s="763"/>
      <c r="B31" s="362" t="s">
        <v>1874</v>
      </c>
      <c r="C31" s="90">
        <f t="shared" si="3"/>
        <v>5</v>
      </c>
      <c r="D31" s="90">
        <v>4</v>
      </c>
      <c r="E31" s="90">
        <v>1</v>
      </c>
      <c r="F31" s="90">
        <v>69</v>
      </c>
      <c r="G31" s="90">
        <v>583478</v>
      </c>
      <c r="H31" s="90">
        <f t="shared" si="4"/>
        <v>116696</v>
      </c>
      <c r="I31" s="90">
        <f t="shared" si="6"/>
        <v>8456</v>
      </c>
      <c r="J31" s="90" t="s">
        <v>358</v>
      </c>
      <c r="K31" s="90">
        <v>128192</v>
      </c>
      <c r="L31" s="90">
        <v>5000</v>
      </c>
      <c r="M31" s="90" t="s">
        <v>358</v>
      </c>
    </row>
    <row r="32" spans="1:13" ht="15.95" customHeight="1" x14ac:dyDescent="0.15">
      <c r="A32" s="763"/>
      <c r="B32" s="362" t="s">
        <v>1875</v>
      </c>
      <c r="C32" s="90">
        <f t="shared" si="3"/>
        <v>2</v>
      </c>
      <c r="D32" s="90">
        <v>1</v>
      </c>
      <c r="E32" s="90">
        <v>1</v>
      </c>
      <c r="F32" s="90">
        <v>3</v>
      </c>
      <c r="G32" s="90" t="s">
        <v>1867</v>
      </c>
      <c r="H32" s="90" t="s">
        <v>1867</v>
      </c>
      <c r="I32" s="90" t="s">
        <v>1867</v>
      </c>
      <c r="J32" s="90" t="s">
        <v>359</v>
      </c>
      <c r="K32" s="90" t="s">
        <v>1867</v>
      </c>
      <c r="L32" s="90" t="s">
        <v>1867</v>
      </c>
      <c r="M32" s="90" t="s">
        <v>359</v>
      </c>
    </row>
    <row r="33" spans="1:13" ht="15.95" customHeight="1" x14ac:dyDescent="0.15">
      <c r="A33" s="763"/>
      <c r="B33" s="362" t="s">
        <v>1876</v>
      </c>
      <c r="C33" s="90">
        <f t="shared" si="3"/>
        <v>3</v>
      </c>
      <c r="D33" s="90">
        <v>3</v>
      </c>
      <c r="E33" s="90" t="s">
        <v>1</v>
      </c>
      <c r="F33" s="90">
        <v>47</v>
      </c>
      <c r="G33" s="90" t="s">
        <v>1867</v>
      </c>
      <c r="H33" s="90" t="s">
        <v>1867</v>
      </c>
      <c r="I33" s="90" t="s">
        <v>1867</v>
      </c>
      <c r="J33" s="90" t="s">
        <v>351</v>
      </c>
      <c r="K33" s="90" t="s">
        <v>1867</v>
      </c>
      <c r="L33" s="90" t="s">
        <v>1867</v>
      </c>
      <c r="M33" s="90" t="s">
        <v>360</v>
      </c>
    </row>
    <row r="34" spans="1:13" ht="15.95" customHeight="1" x14ac:dyDescent="0.15">
      <c r="A34" s="763"/>
      <c r="B34" s="360" t="s">
        <v>487</v>
      </c>
      <c r="C34" s="90">
        <f t="shared" si="3"/>
        <v>26</v>
      </c>
      <c r="D34" s="90">
        <f>SUM(D35:D38)</f>
        <v>22</v>
      </c>
      <c r="E34" s="90">
        <f>SUM(E35:E38)</f>
        <v>4</v>
      </c>
      <c r="F34" s="90">
        <f>SUM(F35:F38)</f>
        <v>1061</v>
      </c>
      <c r="G34" s="90">
        <v>17849583</v>
      </c>
      <c r="H34" s="90">
        <f t="shared" si="4"/>
        <v>686522</v>
      </c>
      <c r="I34" s="90">
        <f t="shared" si="6"/>
        <v>16823</v>
      </c>
      <c r="J34" s="90" t="s">
        <v>360</v>
      </c>
      <c r="K34" s="90">
        <v>429391</v>
      </c>
      <c r="L34" s="90">
        <v>78577</v>
      </c>
      <c r="M34" s="90" t="s">
        <v>360</v>
      </c>
    </row>
    <row r="35" spans="1:13" ht="15.95" customHeight="1" x14ac:dyDescent="0.15">
      <c r="A35" s="763"/>
      <c r="B35" s="362" t="s">
        <v>1877</v>
      </c>
      <c r="C35" s="90">
        <f t="shared" si="3"/>
        <v>4</v>
      </c>
      <c r="D35" s="90">
        <v>3</v>
      </c>
      <c r="E35" s="90">
        <v>1</v>
      </c>
      <c r="F35" s="90">
        <v>10</v>
      </c>
      <c r="G35" s="90">
        <v>27080</v>
      </c>
      <c r="H35" s="90">
        <f t="shared" si="4"/>
        <v>6770</v>
      </c>
      <c r="I35" s="90">
        <f t="shared" si="6"/>
        <v>2708</v>
      </c>
      <c r="J35" s="90" t="s">
        <v>351</v>
      </c>
      <c r="K35" s="90">
        <v>4</v>
      </c>
      <c r="L35" s="90">
        <v>3401</v>
      </c>
      <c r="M35" s="90" t="s">
        <v>617</v>
      </c>
    </row>
    <row r="36" spans="1:13" ht="15.95" customHeight="1" x14ac:dyDescent="0.15">
      <c r="A36" s="763"/>
      <c r="B36" s="362" t="s">
        <v>1878</v>
      </c>
      <c r="C36" s="90">
        <f t="shared" si="3"/>
        <v>8</v>
      </c>
      <c r="D36" s="90">
        <v>7</v>
      </c>
      <c r="E36" s="90">
        <v>1</v>
      </c>
      <c r="F36" s="90">
        <v>845</v>
      </c>
      <c r="G36" s="90">
        <v>16874256</v>
      </c>
      <c r="H36" s="90">
        <f>ROUND(G36/C36,0)</f>
        <v>2109282</v>
      </c>
      <c r="I36" s="90">
        <f t="shared" si="6"/>
        <v>19970</v>
      </c>
      <c r="J36" s="90" t="s">
        <v>351</v>
      </c>
      <c r="K36" s="90">
        <v>414407</v>
      </c>
      <c r="L36" s="90">
        <v>156</v>
      </c>
      <c r="M36" s="90" t="s">
        <v>351</v>
      </c>
    </row>
    <row r="37" spans="1:13" ht="15.95" customHeight="1" x14ac:dyDescent="0.15">
      <c r="A37" s="763"/>
      <c r="B37" s="362" t="s">
        <v>1879</v>
      </c>
      <c r="C37" s="90">
        <f t="shared" si="3"/>
        <v>1</v>
      </c>
      <c r="D37" s="90">
        <v>1</v>
      </c>
      <c r="E37" s="90" t="s">
        <v>1</v>
      </c>
      <c r="F37" s="90">
        <v>4</v>
      </c>
      <c r="G37" s="90" t="s">
        <v>1867</v>
      </c>
      <c r="H37" s="90" t="s">
        <v>1867</v>
      </c>
      <c r="I37" s="90" t="s">
        <v>1867</v>
      </c>
      <c r="J37" s="90" t="s">
        <v>351</v>
      </c>
      <c r="K37" s="90" t="s">
        <v>1867</v>
      </c>
      <c r="L37" s="90" t="s">
        <v>1867</v>
      </c>
      <c r="M37" s="90" t="s">
        <v>361</v>
      </c>
    </row>
    <row r="38" spans="1:13" ht="15.95" customHeight="1" thickBot="1" x14ac:dyDescent="0.2">
      <c r="A38" s="763"/>
      <c r="B38" s="363" t="s">
        <v>1880</v>
      </c>
      <c r="C38" s="364">
        <f t="shared" si="3"/>
        <v>13</v>
      </c>
      <c r="D38" s="110">
        <v>11</v>
      </c>
      <c r="E38" s="110">
        <v>2</v>
      </c>
      <c r="F38" s="110">
        <v>202</v>
      </c>
      <c r="G38" s="110" t="s">
        <v>1866</v>
      </c>
      <c r="H38" s="110" t="s">
        <v>1866</v>
      </c>
      <c r="I38" s="110" t="s">
        <v>1866</v>
      </c>
      <c r="J38" s="90" t="s">
        <v>360</v>
      </c>
      <c r="K38" s="110" t="s">
        <v>1866</v>
      </c>
      <c r="L38" s="110" t="s">
        <v>1866</v>
      </c>
      <c r="M38" s="90" t="s">
        <v>360</v>
      </c>
    </row>
    <row r="39" spans="1:13" ht="14.1" customHeight="1" x14ac:dyDescent="0.15">
      <c r="A39" s="763"/>
      <c r="J39" s="738" t="s">
        <v>405</v>
      </c>
      <c r="K39" s="685"/>
      <c r="L39" s="685"/>
      <c r="M39" s="685"/>
    </row>
  </sheetData>
  <mergeCells count="10">
    <mergeCell ref="A1:A39"/>
    <mergeCell ref="J39:M39"/>
    <mergeCell ref="C2:E2"/>
    <mergeCell ref="F2:F3"/>
    <mergeCell ref="G2:G3"/>
    <mergeCell ref="K2:K3"/>
    <mergeCell ref="L1:M1"/>
    <mergeCell ref="L2:L3"/>
    <mergeCell ref="M2:M3"/>
    <mergeCell ref="B2:B3"/>
  </mergeCells>
  <phoneticPr fontId="2"/>
  <pageMargins left="0.39370078740157483" right="0.39370078740157483" top="0.98425196850393704" bottom="0.82677165354330717" header="0.51181102362204722" footer="0.51181102362204722"/>
  <pageSetup paperSize="9" scale="78"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M41"/>
  <sheetViews>
    <sheetView zoomScaleNormal="100" workbookViewId="0">
      <pane xSplit="2" ySplit="3" topLeftCell="C4" activePane="bottomRight" state="frozenSplit"/>
      <selection activeCell="P11" sqref="P11"/>
      <selection pane="topRight" activeCell="P11" sqref="P11"/>
      <selection pane="bottomLeft" activeCell="P11" sqref="P11"/>
      <selection pane="bottomRight" activeCell="P11" sqref="P11"/>
    </sheetView>
  </sheetViews>
  <sheetFormatPr defaultRowHeight="13.5" x14ac:dyDescent="0.15"/>
  <cols>
    <col min="1" max="1" width="8.25" style="83" customWidth="1"/>
    <col min="2" max="2" width="38" style="83" customWidth="1"/>
    <col min="3" max="5" width="8.625" style="83" customWidth="1"/>
    <col min="6" max="6" width="9" style="83"/>
    <col min="7" max="7" width="16.125" style="83" bestFit="1" customWidth="1"/>
    <col min="8" max="13" width="12.625" style="83" customWidth="1"/>
    <col min="14" max="16384" width="9" style="83"/>
  </cols>
  <sheetData>
    <row r="1" spans="1:13" ht="18" customHeight="1" thickBot="1" x14ac:dyDescent="0.2">
      <c r="A1" s="762">
        <v>32</v>
      </c>
      <c r="B1" s="95" t="s">
        <v>459</v>
      </c>
      <c r="C1" s="95"/>
      <c r="D1" s="95"/>
      <c r="E1" s="95"/>
      <c r="F1" s="95"/>
      <c r="G1" s="95"/>
      <c r="H1" s="95"/>
      <c r="I1" s="95"/>
      <c r="J1" s="95"/>
      <c r="K1" s="95"/>
      <c r="L1" s="95"/>
      <c r="M1" s="110" t="s">
        <v>1660</v>
      </c>
    </row>
    <row r="2" spans="1:13" ht="18" customHeight="1" x14ac:dyDescent="0.15">
      <c r="A2" s="763"/>
      <c r="B2" s="722" t="s">
        <v>20</v>
      </c>
      <c r="C2" s="752" t="s">
        <v>42</v>
      </c>
      <c r="D2" s="725"/>
      <c r="E2" s="725"/>
      <c r="F2" s="764" t="s">
        <v>244</v>
      </c>
      <c r="G2" s="764" t="s">
        <v>799</v>
      </c>
      <c r="H2" s="365"/>
      <c r="I2" s="366"/>
      <c r="J2" s="366"/>
      <c r="K2" s="838" t="s">
        <v>821</v>
      </c>
      <c r="L2" s="764" t="s">
        <v>633</v>
      </c>
      <c r="M2" s="752" t="s">
        <v>634</v>
      </c>
    </row>
    <row r="3" spans="1:13" ht="42" customHeight="1" x14ac:dyDescent="0.15">
      <c r="A3" s="763"/>
      <c r="B3" s="653"/>
      <c r="C3" s="99" t="s">
        <v>732</v>
      </c>
      <c r="D3" s="99" t="s">
        <v>797</v>
      </c>
      <c r="E3" s="246" t="s">
        <v>798</v>
      </c>
      <c r="F3" s="711"/>
      <c r="G3" s="711"/>
      <c r="H3" s="98" t="s">
        <v>406</v>
      </c>
      <c r="I3" s="357" t="s">
        <v>347</v>
      </c>
      <c r="J3" s="358" t="s">
        <v>632</v>
      </c>
      <c r="K3" s="864"/>
      <c r="L3" s="711"/>
      <c r="M3" s="652"/>
    </row>
    <row r="4" spans="1:13" s="88" customFormat="1" ht="14.1" customHeight="1" x14ac:dyDescent="0.15">
      <c r="A4" s="763"/>
      <c r="B4" s="359"/>
      <c r="C4" s="88" t="s">
        <v>43</v>
      </c>
      <c r="D4" s="88" t="s">
        <v>43</v>
      </c>
      <c r="E4" s="88" t="s">
        <v>43</v>
      </c>
      <c r="F4" s="88" t="s">
        <v>576</v>
      </c>
      <c r="G4" s="88" t="s">
        <v>497</v>
      </c>
      <c r="H4" s="88" t="s">
        <v>497</v>
      </c>
      <c r="I4" s="88" t="s">
        <v>497</v>
      </c>
      <c r="J4" s="88" t="s">
        <v>497</v>
      </c>
      <c r="K4" s="88" t="s">
        <v>497</v>
      </c>
      <c r="L4" s="88" t="s">
        <v>497</v>
      </c>
      <c r="M4" s="88" t="s">
        <v>10</v>
      </c>
    </row>
    <row r="5" spans="1:13" ht="14.1" customHeight="1" x14ac:dyDescent="0.15">
      <c r="A5" s="763"/>
      <c r="B5" s="361" t="s">
        <v>550</v>
      </c>
      <c r="C5" s="90">
        <f>SUM(D5:E5)</f>
        <v>384</v>
      </c>
      <c r="D5" s="90">
        <f>SUM(D6,D9,D15,D23,D27,D37)</f>
        <v>164</v>
      </c>
      <c r="E5" s="90">
        <f>SUM(E6,E9,E15,E23,E27,E37)</f>
        <v>220</v>
      </c>
      <c r="F5" s="90">
        <f>SUM(F6,F9,F15,F23,F27,F37)</f>
        <v>3210</v>
      </c>
      <c r="G5" s="90">
        <v>5482313</v>
      </c>
      <c r="H5" s="90">
        <f>ROUND(G5/C5,0)</f>
        <v>14277</v>
      </c>
      <c r="I5" s="90">
        <f>ROUND(G5/F5,0)</f>
        <v>1708</v>
      </c>
      <c r="J5" s="90">
        <f>ROUND(G5/M5,0)</f>
        <v>71</v>
      </c>
      <c r="K5" s="90">
        <v>132743</v>
      </c>
      <c r="L5" s="90">
        <v>37368</v>
      </c>
      <c r="M5" s="90">
        <v>77418</v>
      </c>
    </row>
    <row r="6" spans="1:13" ht="14.1" customHeight="1" x14ac:dyDescent="0.15">
      <c r="A6" s="763"/>
      <c r="B6" s="360" t="s">
        <v>630</v>
      </c>
      <c r="C6" s="90">
        <f>SUM(D6:E6)</f>
        <v>2</v>
      </c>
      <c r="D6" s="90">
        <f>SUM(D7:D8)</f>
        <v>1</v>
      </c>
      <c r="E6" s="90">
        <f>SUM(E7:E8)</f>
        <v>1</v>
      </c>
      <c r="F6" s="90">
        <f>SUM(F7:F8)</f>
        <v>199</v>
      </c>
      <c r="G6" s="90" t="s">
        <v>1867</v>
      </c>
      <c r="H6" s="90" t="s">
        <v>1867</v>
      </c>
      <c r="I6" s="90" t="s">
        <v>1867</v>
      </c>
      <c r="J6" s="90" t="s">
        <v>1867</v>
      </c>
      <c r="K6" s="90" t="s">
        <v>1867</v>
      </c>
      <c r="L6" s="90" t="s">
        <v>1867</v>
      </c>
      <c r="M6" s="90" t="s">
        <v>1867</v>
      </c>
    </row>
    <row r="7" spans="1:13" ht="14.1" customHeight="1" x14ac:dyDescent="0.15">
      <c r="A7" s="763"/>
      <c r="B7" s="362" t="s">
        <v>1881</v>
      </c>
      <c r="C7" s="90">
        <f>SUM(D7:E7)</f>
        <v>1</v>
      </c>
      <c r="D7" s="90">
        <v>1</v>
      </c>
      <c r="E7" s="90" t="s">
        <v>1</v>
      </c>
      <c r="F7" s="90">
        <v>196</v>
      </c>
      <c r="G7" s="90" t="s">
        <v>1867</v>
      </c>
      <c r="H7" s="90" t="s">
        <v>1867</v>
      </c>
      <c r="I7" s="90" t="s">
        <v>1867</v>
      </c>
      <c r="J7" s="90" t="s">
        <v>1867</v>
      </c>
      <c r="K7" s="90" t="s">
        <v>1867</v>
      </c>
      <c r="L7" s="90" t="s">
        <v>1867</v>
      </c>
      <c r="M7" s="90" t="s">
        <v>1867</v>
      </c>
    </row>
    <row r="8" spans="1:13" ht="14.1" customHeight="1" x14ac:dyDescent="0.15">
      <c r="A8" s="763"/>
      <c r="B8" s="362" t="s">
        <v>1882</v>
      </c>
      <c r="C8" s="90">
        <f t="shared" ref="C8:C39" si="0">SUM(D8:E8)</f>
        <v>1</v>
      </c>
      <c r="D8" s="90" t="s">
        <v>1</v>
      </c>
      <c r="E8" s="90">
        <v>1</v>
      </c>
      <c r="F8" s="90">
        <v>3</v>
      </c>
      <c r="G8" s="90" t="s">
        <v>1867</v>
      </c>
      <c r="H8" s="90" t="s">
        <v>1867</v>
      </c>
      <c r="I8" s="90" t="s">
        <v>1867</v>
      </c>
      <c r="J8" s="90" t="s">
        <v>1867</v>
      </c>
      <c r="K8" s="90" t="s">
        <v>1867</v>
      </c>
      <c r="L8" s="90" t="s">
        <v>1867</v>
      </c>
      <c r="M8" s="90" t="s">
        <v>1867</v>
      </c>
    </row>
    <row r="9" spans="1:13" ht="14.1" customHeight="1" x14ac:dyDescent="0.15">
      <c r="A9" s="763"/>
      <c r="B9" s="360" t="s">
        <v>184</v>
      </c>
      <c r="C9" s="90">
        <f t="shared" si="0"/>
        <v>61</v>
      </c>
      <c r="D9" s="90">
        <f>SUM(D10:D14)</f>
        <v>20</v>
      </c>
      <c r="E9" s="90">
        <f>SUM(E10:E14)</f>
        <v>41</v>
      </c>
      <c r="F9" s="90">
        <f>SUM(F10:F14)</f>
        <v>282</v>
      </c>
      <c r="G9" s="90">
        <v>302133</v>
      </c>
      <c r="H9" s="90">
        <f>ROUND(G9/C9,0)</f>
        <v>4953</v>
      </c>
      <c r="I9" s="90">
        <f>ROUND(G9/F9,0)</f>
        <v>1071</v>
      </c>
      <c r="J9" s="90">
        <f>ROUND(G9/M9,0)</f>
        <v>23</v>
      </c>
      <c r="K9" s="90">
        <v>332</v>
      </c>
      <c r="L9" s="90">
        <v>3803</v>
      </c>
      <c r="M9" s="90">
        <v>13191</v>
      </c>
    </row>
    <row r="10" spans="1:13" ht="14.1" customHeight="1" x14ac:dyDescent="0.15">
      <c r="A10" s="763"/>
      <c r="B10" s="362" t="s">
        <v>1883</v>
      </c>
      <c r="C10" s="90">
        <f t="shared" si="0"/>
        <v>6</v>
      </c>
      <c r="D10" s="90">
        <v>2</v>
      </c>
      <c r="E10" s="90">
        <v>4</v>
      </c>
      <c r="F10" s="90">
        <v>16</v>
      </c>
      <c r="G10" s="90">
        <v>3848</v>
      </c>
      <c r="H10" s="90">
        <f t="shared" ref="H10:H29" si="1">ROUND(G10/C10,0)</f>
        <v>641</v>
      </c>
      <c r="I10" s="90">
        <f t="shared" ref="I10:I29" si="2">ROUND(G10/F10,0)</f>
        <v>241</v>
      </c>
      <c r="J10" s="90">
        <f t="shared" ref="J10:J35" si="3">ROUND(G10/M10,0)</f>
        <v>15</v>
      </c>
      <c r="K10" s="90" t="s">
        <v>351</v>
      </c>
      <c r="L10" s="90">
        <v>3000</v>
      </c>
      <c r="M10" s="90">
        <v>251</v>
      </c>
    </row>
    <row r="11" spans="1:13" ht="14.1" customHeight="1" x14ac:dyDescent="0.15">
      <c r="A11" s="763"/>
      <c r="B11" s="362" t="s">
        <v>1884</v>
      </c>
      <c r="C11" s="90">
        <f t="shared" si="0"/>
        <v>9</v>
      </c>
      <c r="D11" s="90">
        <v>1</v>
      </c>
      <c r="E11" s="90">
        <v>8</v>
      </c>
      <c r="F11" s="90">
        <v>30</v>
      </c>
      <c r="G11" s="90">
        <v>15430</v>
      </c>
      <c r="H11" s="90">
        <f t="shared" si="1"/>
        <v>1714</v>
      </c>
      <c r="I11" s="90">
        <f t="shared" si="2"/>
        <v>514</v>
      </c>
      <c r="J11" s="90">
        <f t="shared" si="3"/>
        <v>17</v>
      </c>
      <c r="K11" s="90">
        <v>52</v>
      </c>
      <c r="L11" s="90">
        <v>801</v>
      </c>
      <c r="M11" s="90">
        <v>931</v>
      </c>
    </row>
    <row r="12" spans="1:13" ht="14.1" customHeight="1" x14ac:dyDescent="0.15">
      <c r="A12" s="763"/>
      <c r="B12" s="362" t="s">
        <v>1885</v>
      </c>
      <c r="C12" s="90">
        <f t="shared" si="0"/>
        <v>31</v>
      </c>
      <c r="D12" s="90">
        <v>10</v>
      </c>
      <c r="E12" s="90">
        <v>21</v>
      </c>
      <c r="F12" s="90">
        <v>139</v>
      </c>
      <c r="G12" s="90">
        <v>193164</v>
      </c>
      <c r="H12" s="90">
        <f t="shared" si="1"/>
        <v>6231</v>
      </c>
      <c r="I12" s="90">
        <f t="shared" si="2"/>
        <v>1390</v>
      </c>
      <c r="J12" s="90">
        <f t="shared" si="3"/>
        <v>39</v>
      </c>
      <c r="K12" s="90">
        <v>80</v>
      </c>
      <c r="L12" s="90">
        <v>2</v>
      </c>
      <c r="M12" s="90">
        <v>5001</v>
      </c>
    </row>
    <row r="13" spans="1:13" ht="14.1" customHeight="1" x14ac:dyDescent="0.15">
      <c r="A13" s="763"/>
      <c r="B13" s="362" t="s">
        <v>1886</v>
      </c>
      <c r="C13" s="90">
        <f t="shared" si="0"/>
        <v>2</v>
      </c>
      <c r="D13" s="90">
        <v>1</v>
      </c>
      <c r="E13" s="90">
        <v>1</v>
      </c>
      <c r="F13" s="90">
        <v>7</v>
      </c>
      <c r="G13" s="90" t="s">
        <v>1867</v>
      </c>
      <c r="H13" s="90" t="s">
        <v>1867</v>
      </c>
      <c r="I13" s="90" t="s">
        <v>1867</v>
      </c>
      <c r="J13" s="90" t="s">
        <v>1867</v>
      </c>
      <c r="K13" s="90" t="s">
        <v>1867</v>
      </c>
      <c r="L13" s="90" t="s">
        <v>1867</v>
      </c>
      <c r="M13" s="90" t="s">
        <v>1867</v>
      </c>
    </row>
    <row r="14" spans="1:13" ht="14.1" customHeight="1" x14ac:dyDescent="0.15">
      <c r="A14" s="763"/>
      <c r="B14" s="362" t="s">
        <v>1915</v>
      </c>
      <c r="C14" s="90">
        <f t="shared" si="0"/>
        <v>13</v>
      </c>
      <c r="D14" s="90">
        <v>6</v>
      </c>
      <c r="E14" s="90">
        <v>7</v>
      </c>
      <c r="F14" s="90">
        <v>90</v>
      </c>
      <c r="G14" s="90" t="s">
        <v>1867</v>
      </c>
      <c r="H14" s="90" t="s">
        <v>1867</v>
      </c>
      <c r="I14" s="90" t="s">
        <v>1867</v>
      </c>
      <c r="J14" s="90" t="s">
        <v>1867</v>
      </c>
      <c r="K14" s="90" t="s">
        <v>1867</v>
      </c>
      <c r="L14" s="90" t="s">
        <v>1867</v>
      </c>
      <c r="M14" s="90" t="s">
        <v>1867</v>
      </c>
    </row>
    <row r="15" spans="1:13" ht="14.1" customHeight="1" x14ac:dyDescent="0.15">
      <c r="A15" s="763"/>
      <c r="B15" s="360" t="s">
        <v>185</v>
      </c>
      <c r="C15" s="90">
        <f t="shared" si="0"/>
        <v>110</v>
      </c>
      <c r="D15" s="90">
        <f>SUM(D16:D22)</f>
        <v>37</v>
      </c>
      <c r="E15" s="90">
        <f>SUM(E16:E22)</f>
        <v>73</v>
      </c>
      <c r="F15" s="90">
        <f>SUM(F16:F22)</f>
        <v>1336</v>
      </c>
      <c r="G15" s="90">
        <f>SUM(G16:G22)</f>
        <v>1792746</v>
      </c>
      <c r="H15" s="90">
        <f t="shared" si="1"/>
        <v>16298</v>
      </c>
      <c r="I15" s="90">
        <f t="shared" si="2"/>
        <v>1342</v>
      </c>
      <c r="J15" s="90">
        <f t="shared" si="3"/>
        <v>92</v>
      </c>
      <c r="K15" s="90">
        <f>SUM(K16:K22)</f>
        <v>9885</v>
      </c>
      <c r="L15" s="90">
        <f>SUM(L16:L22)</f>
        <v>2718</v>
      </c>
      <c r="M15" s="90">
        <f>SUM(M16:M22)</f>
        <v>19568</v>
      </c>
    </row>
    <row r="16" spans="1:13" ht="14.1" customHeight="1" x14ac:dyDescent="0.15">
      <c r="A16" s="763"/>
      <c r="B16" s="362" t="s">
        <v>1887</v>
      </c>
      <c r="C16" s="90">
        <f t="shared" si="0"/>
        <v>11</v>
      </c>
      <c r="D16" s="90">
        <v>9</v>
      </c>
      <c r="E16" s="90">
        <v>2</v>
      </c>
      <c r="F16" s="90">
        <v>554</v>
      </c>
      <c r="G16" s="90">
        <v>1017472</v>
      </c>
      <c r="H16" s="90">
        <f t="shared" si="1"/>
        <v>92497</v>
      </c>
      <c r="I16" s="90">
        <f t="shared" si="2"/>
        <v>1837</v>
      </c>
      <c r="J16" s="90">
        <f t="shared" si="3"/>
        <v>80</v>
      </c>
      <c r="K16" s="90">
        <v>3715</v>
      </c>
      <c r="L16" s="90">
        <v>104</v>
      </c>
      <c r="M16" s="90">
        <v>12684</v>
      </c>
    </row>
    <row r="17" spans="1:13" ht="14.1" customHeight="1" x14ac:dyDescent="0.15">
      <c r="A17" s="763"/>
      <c r="B17" s="362" t="s">
        <v>1888</v>
      </c>
      <c r="C17" s="90">
        <f t="shared" si="0"/>
        <v>8</v>
      </c>
      <c r="D17" s="90">
        <v>1</v>
      </c>
      <c r="E17" s="90">
        <v>7</v>
      </c>
      <c r="F17" s="90">
        <v>22</v>
      </c>
      <c r="G17" s="90">
        <v>11672</v>
      </c>
      <c r="H17" s="90">
        <f t="shared" si="1"/>
        <v>1459</v>
      </c>
      <c r="I17" s="90">
        <f t="shared" si="2"/>
        <v>531</v>
      </c>
      <c r="J17" s="90">
        <f t="shared" si="3"/>
        <v>40</v>
      </c>
      <c r="K17" s="90" t="s">
        <v>351</v>
      </c>
      <c r="L17" s="90">
        <v>65</v>
      </c>
      <c r="M17" s="90">
        <v>294</v>
      </c>
    </row>
    <row r="18" spans="1:13" ht="14.1" customHeight="1" x14ac:dyDescent="0.15">
      <c r="A18" s="763"/>
      <c r="B18" s="362" t="s">
        <v>1889</v>
      </c>
      <c r="C18" s="90">
        <f t="shared" si="0"/>
        <v>4</v>
      </c>
      <c r="D18" s="90">
        <v>3</v>
      </c>
      <c r="E18" s="90">
        <v>1</v>
      </c>
      <c r="F18" s="90">
        <v>15</v>
      </c>
      <c r="G18" s="90">
        <v>18265</v>
      </c>
      <c r="H18" s="90">
        <f t="shared" si="1"/>
        <v>4566</v>
      </c>
      <c r="I18" s="90">
        <f t="shared" si="2"/>
        <v>1218</v>
      </c>
      <c r="J18" s="90">
        <f t="shared" si="3"/>
        <v>104</v>
      </c>
      <c r="K18" s="90" t="s">
        <v>351</v>
      </c>
      <c r="L18" s="90" t="s">
        <v>351</v>
      </c>
      <c r="M18" s="90">
        <v>175</v>
      </c>
    </row>
    <row r="19" spans="1:13" ht="14.1" customHeight="1" x14ac:dyDescent="0.15">
      <c r="A19" s="763"/>
      <c r="B19" s="362" t="s">
        <v>1890</v>
      </c>
      <c r="C19" s="90">
        <f t="shared" si="0"/>
        <v>5</v>
      </c>
      <c r="D19" s="90">
        <v>1</v>
      </c>
      <c r="E19" s="90">
        <v>4</v>
      </c>
      <c r="F19" s="90">
        <v>52</v>
      </c>
      <c r="G19" s="90">
        <v>76325</v>
      </c>
      <c r="H19" s="90">
        <f t="shared" si="1"/>
        <v>15265</v>
      </c>
      <c r="I19" s="90">
        <f t="shared" si="2"/>
        <v>1468</v>
      </c>
      <c r="J19" s="90">
        <f t="shared" si="3"/>
        <v>169</v>
      </c>
      <c r="K19" s="90">
        <v>120</v>
      </c>
      <c r="L19" s="90" t="s">
        <v>351</v>
      </c>
      <c r="M19" s="90">
        <v>452</v>
      </c>
    </row>
    <row r="20" spans="1:13" ht="14.1" customHeight="1" x14ac:dyDescent="0.15">
      <c r="A20" s="763"/>
      <c r="B20" s="362" t="s">
        <v>1891</v>
      </c>
      <c r="C20" s="90">
        <f t="shared" si="0"/>
        <v>16</v>
      </c>
      <c r="D20" s="90">
        <v>2</v>
      </c>
      <c r="E20" s="90">
        <v>14</v>
      </c>
      <c r="F20" s="90">
        <v>31</v>
      </c>
      <c r="G20" s="90">
        <v>20586</v>
      </c>
      <c r="H20" s="90">
        <f t="shared" si="1"/>
        <v>1287</v>
      </c>
      <c r="I20" s="90">
        <f t="shared" si="2"/>
        <v>664</v>
      </c>
      <c r="J20" s="90">
        <f t="shared" si="3"/>
        <v>34</v>
      </c>
      <c r="K20" s="90">
        <v>86</v>
      </c>
      <c r="L20" s="90">
        <v>454</v>
      </c>
      <c r="M20" s="90">
        <v>599</v>
      </c>
    </row>
    <row r="21" spans="1:13" ht="14.1" customHeight="1" x14ac:dyDescent="0.15">
      <c r="A21" s="763"/>
      <c r="B21" s="362" t="s">
        <v>1892</v>
      </c>
      <c r="C21" s="90">
        <f t="shared" si="0"/>
        <v>20</v>
      </c>
      <c r="D21" s="90">
        <v>5</v>
      </c>
      <c r="E21" s="90">
        <v>15</v>
      </c>
      <c r="F21" s="90">
        <v>126</v>
      </c>
      <c r="G21" s="90">
        <v>62079</v>
      </c>
      <c r="H21" s="90">
        <f t="shared" si="1"/>
        <v>3104</v>
      </c>
      <c r="I21" s="90">
        <f t="shared" si="2"/>
        <v>493</v>
      </c>
      <c r="J21" s="90">
        <f t="shared" si="3"/>
        <v>69</v>
      </c>
      <c r="K21" s="90">
        <v>1973</v>
      </c>
      <c r="L21" s="90">
        <v>135</v>
      </c>
      <c r="M21" s="90">
        <v>896</v>
      </c>
    </row>
    <row r="22" spans="1:13" ht="14.1" customHeight="1" x14ac:dyDescent="0.15">
      <c r="A22" s="763"/>
      <c r="B22" s="362" t="s">
        <v>1893</v>
      </c>
      <c r="C22" s="90">
        <f t="shared" si="0"/>
        <v>46</v>
      </c>
      <c r="D22" s="90">
        <v>16</v>
      </c>
      <c r="E22" s="90">
        <v>30</v>
      </c>
      <c r="F22" s="90">
        <v>536</v>
      </c>
      <c r="G22" s="90">
        <v>586347</v>
      </c>
      <c r="H22" s="90">
        <f t="shared" si="1"/>
        <v>12747</v>
      </c>
      <c r="I22" s="90">
        <f t="shared" si="2"/>
        <v>1094</v>
      </c>
      <c r="J22" s="90">
        <f t="shared" si="3"/>
        <v>131</v>
      </c>
      <c r="K22" s="90">
        <v>3991</v>
      </c>
      <c r="L22" s="90">
        <v>1960</v>
      </c>
      <c r="M22" s="90">
        <v>4468</v>
      </c>
    </row>
    <row r="23" spans="1:13" ht="14.1" customHeight="1" x14ac:dyDescent="0.15">
      <c r="A23" s="763"/>
      <c r="B23" s="360" t="s">
        <v>584</v>
      </c>
      <c r="C23" s="90">
        <f t="shared" si="0"/>
        <v>46</v>
      </c>
      <c r="D23" s="90">
        <f>SUM(D24:D26)</f>
        <v>25</v>
      </c>
      <c r="E23" s="90">
        <f>SUM(E24:E26)</f>
        <v>21</v>
      </c>
      <c r="F23" s="90">
        <f>SUM(F24:F26)</f>
        <v>332</v>
      </c>
      <c r="G23" s="90">
        <f>SUM(G24:G26)</f>
        <v>1005200</v>
      </c>
      <c r="H23" s="90">
        <f t="shared" si="1"/>
        <v>21852</v>
      </c>
      <c r="I23" s="90">
        <f t="shared" si="2"/>
        <v>3028</v>
      </c>
      <c r="J23" s="90">
        <f t="shared" si="3"/>
        <v>88</v>
      </c>
      <c r="K23" s="90">
        <f>SUM(K24:K26)</f>
        <v>92356</v>
      </c>
      <c r="L23" s="90">
        <f>SUM(L24:L26)</f>
        <v>1829</v>
      </c>
      <c r="M23" s="90">
        <f>SUM(M24:M26)</f>
        <v>11450</v>
      </c>
    </row>
    <row r="24" spans="1:13" ht="14.1" customHeight="1" x14ac:dyDescent="0.15">
      <c r="A24" s="763"/>
      <c r="B24" s="362" t="s">
        <v>1894</v>
      </c>
      <c r="C24" s="90">
        <f t="shared" si="0"/>
        <v>22</v>
      </c>
      <c r="D24" s="90">
        <v>14</v>
      </c>
      <c r="E24" s="90">
        <v>8</v>
      </c>
      <c r="F24" s="90">
        <v>162</v>
      </c>
      <c r="G24" s="90">
        <v>571733</v>
      </c>
      <c r="H24" s="90">
        <f t="shared" si="1"/>
        <v>25988</v>
      </c>
      <c r="I24" s="90">
        <f t="shared" si="2"/>
        <v>3529</v>
      </c>
      <c r="J24" s="90">
        <f t="shared" si="3"/>
        <v>460</v>
      </c>
      <c r="K24" s="90">
        <v>89574</v>
      </c>
      <c r="L24" s="90">
        <v>1529</v>
      </c>
      <c r="M24" s="90">
        <v>1244</v>
      </c>
    </row>
    <row r="25" spans="1:13" ht="14.1" customHeight="1" x14ac:dyDescent="0.15">
      <c r="A25" s="763"/>
      <c r="B25" s="362" t="s">
        <v>1895</v>
      </c>
      <c r="C25" s="90">
        <f t="shared" si="0"/>
        <v>8</v>
      </c>
      <c r="D25" s="90">
        <v>3</v>
      </c>
      <c r="E25" s="90">
        <v>5</v>
      </c>
      <c r="F25" s="90">
        <v>30</v>
      </c>
      <c r="G25" s="90">
        <v>30773</v>
      </c>
      <c r="H25" s="90">
        <f>ROUND(G25/C25,0)</f>
        <v>3847</v>
      </c>
      <c r="I25" s="90">
        <f>ROUND(G25/F25,0)</f>
        <v>1026</v>
      </c>
      <c r="J25" s="90">
        <f>ROUND(G25/M25,0)</f>
        <v>24</v>
      </c>
      <c r="K25" s="90">
        <v>2466</v>
      </c>
      <c r="L25" s="90" t="s">
        <v>351</v>
      </c>
      <c r="M25" s="90">
        <v>1264</v>
      </c>
    </row>
    <row r="26" spans="1:13" ht="14.1" customHeight="1" x14ac:dyDescent="0.15">
      <c r="A26" s="763"/>
      <c r="B26" s="362" t="s">
        <v>1896</v>
      </c>
      <c r="C26" s="90">
        <f t="shared" si="0"/>
        <v>16</v>
      </c>
      <c r="D26" s="90">
        <v>8</v>
      </c>
      <c r="E26" s="90">
        <v>8</v>
      </c>
      <c r="F26" s="90">
        <v>140</v>
      </c>
      <c r="G26" s="90">
        <v>402694</v>
      </c>
      <c r="H26" s="90">
        <f t="shared" si="1"/>
        <v>25168</v>
      </c>
      <c r="I26" s="90">
        <f t="shared" si="2"/>
        <v>2876</v>
      </c>
      <c r="J26" s="90">
        <f t="shared" si="3"/>
        <v>45</v>
      </c>
      <c r="K26" s="90">
        <v>316</v>
      </c>
      <c r="L26" s="90">
        <v>300</v>
      </c>
      <c r="M26" s="90">
        <v>8942</v>
      </c>
    </row>
    <row r="27" spans="1:13" ht="14.1" customHeight="1" x14ac:dyDescent="0.15">
      <c r="A27" s="763"/>
      <c r="B27" s="360" t="s">
        <v>380</v>
      </c>
      <c r="C27" s="90">
        <f t="shared" si="0"/>
        <v>150</v>
      </c>
      <c r="D27" s="90">
        <f>SUM(D28:D36)</f>
        <v>72</v>
      </c>
      <c r="E27" s="90">
        <f>SUM(E28:E36)</f>
        <v>78</v>
      </c>
      <c r="F27" s="90">
        <f>SUM(F28:F36)</f>
        <v>901</v>
      </c>
      <c r="G27" s="90">
        <v>1640592</v>
      </c>
      <c r="H27" s="90">
        <f t="shared" si="1"/>
        <v>10937</v>
      </c>
      <c r="I27" s="90">
        <f t="shared" si="2"/>
        <v>1821</v>
      </c>
      <c r="J27" s="90">
        <f t="shared" si="3"/>
        <v>59</v>
      </c>
      <c r="K27" s="90">
        <v>17507</v>
      </c>
      <c r="L27" s="90">
        <v>27540</v>
      </c>
      <c r="M27" s="90">
        <v>27616</v>
      </c>
    </row>
    <row r="28" spans="1:13" ht="14.1" customHeight="1" x14ac:dyDescent="0.15">
      <c r="A28" s="763"/>
      <c r="B28" s="362" t="s">
        <v>1897</v>
      </c>
      <c r="C28" s="90">
        <f t="shared" si="0"/>
        <v>11</v>
      </c>
      <c r="D28" s="90">
        <v>7</v>
      </c>
      <c r="E28" s="90">
        <v>4</v>
      </c>
      <c r="F28" s="90">
        <v>41</v>
      </c>
      <c r="G28" s="90">
        <v>46455</v>
      </c>
      <c r="H28" s="90">
        <f t="shared" si="1"/>
        <v>4223</v>
      </c>
      <c r="I28" s="90">
        <f t="shared" si="2"/>
        <v>1133</v>
      </c>
      <c r="J28" s="90">
        <f t="shared" si="3"/>
        <v>13</v>
      </c>
      <c r="K28" s="90">
        <v>236</v>
      </c>
      <c r="L28" s="90">
        <v>900</v>
      </c>
      <c r="M28" s="90">
        <v>3445</v>
      </c>
    </row>
    <row r="29" spans="1:13" ht="14.1" customHeight="1" x14ac:dyDescent="0.15">
      <c r="A29" s="763"/>
      <c r="B29" s="362" t="s">
        <v>1898</v>
      </c>
      <c r="C29" s="90">
        <f t="shared" si="0"/>
        <v>4</v>
      </c>
      <c r="D29" s="367" t="s">
        <v>1</v>
      </c>
      <c r="E29" s="90">
        <v>4</v>
      </c>
      <c r="F29" s="90">
        <v>8</v>
      </c>
      <c r="G29" s="90">
        <v>1618</v>
      </c>
      <c r="H29" s="90">
        <f t="shared" si="1"/>
        <v>405</v>
      </c>
      <c r="I29" s="90">
        <f t="shared" si="2"/>
        <v>202</v>
      </c>
      <c r="J29" s="90">
        <f t="shared" si="3"/>
        <v>13</v>
      </c>
      <c r="K29" s="90" t="s">
        <v>351</v>
      </c>
      <c r="L29" s="90" t="s">
        <v>351</v>
      </c>
      <c r="M29" s="90">
        <v>121</v>
      </c>
    </row>
    <row r="30" spans="1:13" ht="14.1" customHeight="1" x14ac:dyDescent="0.15">
      <c r="A30" s="763"/>
      <c r="B30" s="362" t="s">
        <v>1899</v>
      </c>
      <c r="C30" s="90">
        <f t="shared" si="0"/>
        <v>40</v>
      </c>
      <c r="D30" s="90">
        <v>25</v>
      </c>
      <c r="E30" s="90">
        <v>15</v>
      </c>
      <c r="F30" s="90">
        <v>249</v>
      </c>
      <c r="G30" s="90">
        <v>456390</v>
      </c>
      <c r="H30" s="90">
        <f t="shared" ref="H30:H35" si="4">ROUND(G30/C30,0)</f>
        <v>11410</v>
      </c>
      <c r="I30" s="90">
        <f t="shared" ref="I30:I35" si="5">ROUND(G30/F30,0)</f>
        <v>1833</v>
      </c>
      <c r="J30" s="90">
        <f t="shared" si="3"/>
        <v>63</v>
      </c>
      <c r="K30" s="90">
        <v>5969</v>
      </c>
      <c r="L30" s="90">
        <v>6838</v>
      </c>
      <c r="M30" s="90">
        <v>7263</v>
      </c>
    </row>
    <row r="31" spans="1:13" ht="14.1" customHeight="1" x14ac:dyDescent="0.15">
      <c r="A31" s="763"/>
      <c r="B31" s="362" t="s">
        <v>1900</v>
      </c>
      <c r="C31" s="90">
        <f t="shared" si="0"/>
        <v>1</v>
      </c>
      <c r="D31" s="90">
        <v>1</v>
      </c>
      <c r="E31" s="90" t="s">
        <v>1</v>
      </c>
      <c r="F31" s="90">
        <v>2</v>
      </c>
      <c r="G31" s="90" t="s">
        <v>1867</v>
      </c>
      <c r="H31" s="90" t="s">
        <v>1867</v>
      </c>
      <c r="I31" s="90" t="s">
        <v>1867</v>
      </c>
      <c r="J31" s="90" t="s">
        <v>1867</v>
      </c>
      <c r="K31" s="90" t="s">
        <v>1867</v>
      </c>
      <c r="L31" s="90" t="s">
        <v>1867</v>
      </c>
      <c r="M31" s="90" t="s">
        <v>1867</v>
      </c>
    </row>
    <row r="32" spans="1:13" ht="14.1" customHeight="1" x14ac:dyDescent="0.15">
      <c r="A32" s="763"/>
      <c r="B32" s="362" t="s">
        <v>1901</v>
      </c>
      <c r="C32" s="90">
        <f t="shared" si="0"/>
        <v>11</v>
      </c>
      <c r="D32" s="90">
        <v>9</v>
      </c>
      <c r="E32" s="90">
        <v>2</v>
      </c>
      <c r="F32" s="90">
        <v>75</v>
      </c>
      <c r="G32" s="90">
        <v>443371</v>
      </c>
      <c r="H32" s="90">
        <f t="shared" si="4"/>
        <v>40306</v>
      </c>
      <c r="I32" s="90">
        <f t="shared" si="5"/>
        <v>5912</v>
      </c>
      <c r="J32" s="90">
        <f t="shared" si="3"/>
        <v>1198</v>
      </c>
      <c r="K32" s="90">
        <v>1150</v>
      </c>
      <c r="L32" s="90" t="s">
        <v>351</v>
      </c>
      <c r="M32" s="90">
        <v>370</v>
      </c>
    </row>
    <row r="33" spans="1:13" ht="14.1" customHeight="1" x14ac:dyDescent="0.15">
      <c r="A33" s="763"/>
      <c r="B33" s="362" t="s">
        <v>1902</v>
      </c>
      <c r="C33" s="90">
        <f t="shared" si="0"/>
        <v>16</v>
      </c>
      <c r="D33" s="90">
        <v>7</v>
      </c>
      <c r="E33" s="90">
        <v>9</v>
      </c>
      <c r="F33" s="90">
        <v>119</v>
      </c>
      <c r="G33" s="90">
        <v>91883</v>
      </c>
      <c r="H33" s="90">
        <f t="shared" si="4"/>
        <v>5743</v>
      </c>
      <c r="I33" s="90">
        <f t="shared" si="5"/>
        <v>772</v>
      </c>
      <c r="J33" s="90">
        <f t="shared" si="3"/>
        <v>75</v>
      </c>
      <c r="K33" s="90">
        <v>1947</v>
      </c>
      <c r="L33" s="90">
        <v>2311</v>
      </c>
      <c r="M33" s="90">
        <v>1227</v>
      </c>
    </row>
    <row r="34" spans="1:13" ht="14.1" customHeight="1" x14ac:dyDescent="0.15">
      <c r="A34" s="763"/>
      <c r="B34" s="362" t="s">
        <v>1916</v>
      </c>
      <c r="C34" s="90">
        <f t="shared" si="0"/>
        <v>11</v>
      </c>
      <c r="D34" s="92">
        <v>7</v>
      </c>
      <c r="E34" s="92">
        <v>4</v>
      </c>
      <c r="F34" s="92">
        <v>150</v>
      </c>
      <c r="G34" s="92">
        <v>262343</v>
      </c>
      <c r="H34" s="92">
        <f t="shared" si="4"/>
        <v>23849</v>
      </c>
      <c r="I34" s="92">
        <f t="shared" si="5"/>
        <v>1749</v>
      </c>
      <c r="J34" s="92">
        <f t="shared" si="3"/>
        <v>39</v>
      </c>
      <c r="K34" s="92">
        <v>665</v>
      </c>
      <c r="L34" s="92">
        <v>14632</v>
      </c>
      <c r="M34" s="92">
        <v>6800</v>
      </c>
    </row>
    <row r="35" spans="1:13" ht="14.1" customHeight="1" x14ac:dyDescent="0.15">
      <c r="A35" s="763"/>
      <c r="B35" s="362" t="s">
        <v>1903</v>
      </c>
      <c r="C35" s="90">
        <f t="shared" si="0"/>
        <v>7</v>
      </c>
      <c r="D35" s="92">
        <v>4</v>
      </c>
      <c r="E35" s="92">
        <v>3</v>
      </c>
      <c r="F35" s="92">
        <v>20</v>
      </c>
      <c r="G35" s="92">
        <v>20087</v>
      </c>
      <c r="H35" s="92">
        <f t="shared" si="4"/>
        <v>2870</v>
      </c>
      <c r="I35" s="92">
        <f t="shared" si="5"/>
        <v>1004</v>
      </c>
      <c r="J35" s="92">
        <f t="shared" si="3"/>
        <v>32</v>
      </c>
      <c r="K35" s="92">
        <v>246</v>
      </c>
      <c r="L35" s="90" t="s">
        <v>351</v>
      </c>
      <c r="M35" s="92">
        <v>632</v>
      </c>
    </row>
    <row r="36" spans="1:13" ht="14.1" customHeight="1" x14ac:dyDescent="0.15">
      <c r="A36" s="763"/>
      <c r="B36" s="362" t="s">
        <v>1904</v>
      </c>
      <c r="C36" s="90">
        <f t="shared" si="0"/>
        <v>49</v>
      </c>
      <c r="D36" s="92">
        <v>12</v>
      </c>
      <c r="E36" s="92">
        <v>37</v>
      </c>
      <c r="F36" s="92">
        <v>237</v>
      </c>
      <c r="G36" s="90" t="s">
        <v>1867</v>
      </c>
      <c r="H36" s="90" t="s">
        <v>1867</v>
      </c>
      <c r="I36" s="90" t="s">
        <v>1867</v>
      </c>
      <c r="J36" s="90" t="s">
        <v>1867</v>
      </c>
      <c r="K36" s="90" t="s">
        <v>1867</v>
      </c>
      <c r="L36" s="90" t="s">
        <v>1867</v>
      </c>
      <c r="M36" s="90" t="s">
        <v>1867</v>
      </c>
    </row>
    <row r="37" spans="1:13" ht="14.1" customHeight="1" x14ac:dyDescent="0.15">
      <c r="A37" s="763"/>
      <c r="B37" s="360" t="s">
        <v>1905</v>
      </c>
      <c r="C37" s="90">
        <f t="shared" si="0"/>
        <v>15</v>
      </c>
      <c r="D37" s="90">
        <f>SUM(D38:D40)</f>
        <v>9</v>
      </c>
      <c r="E37" s="90">
        <f>SUM(E38:E40)</f>
        <v>6</v>
      </c>
      <c r="F37" s="90">
        <f>SUM(F38:F40)</f>
        <v>160</v>
      </c>
      <c r="G37" s="90" t="s">
        <v>1866</v>
      </c>
      <c r="H37" s="90" t="s">
        <v>1866</v>
      </c>
      <c r="I37" s="90" t="s">
        <v>1866</v>
      </c>
      <c r="J37" s="90" t="s">
        <v>1866</v>
      </c>
      <c r="K37" s="90" t="s">
        <v>1866</v>
      </c>
      <c r="L37" s="90" t="s">
        <v>1866</v>
      </c>
      <c r="M37" s="90" t="s">
        <v>1866</v>
      </c>
    </row>
    <row r="38" spans="1:13" ht="14.1" customHeight="1" x14ac:dyDescent="0.15">
      <c r="A38" s="763"/>
      <c r="B38" s="362" t="s">
        <v>1906</v>
      </c>
      <c r="C38" s="90">
        <f t="shared" si="0"/>
        <v>10</v>
      </c>
      <c r="D38" s="92">
        <v>6</v>
      </c>
      <c r="E38" s="92">
        <v>4</v>
      </c>
      <c r="F38" s="92">
        <v>150</v>
      </c>
      <c r="G38" s="92">
        <v>380963</v>
      </c>
      <c r="H38" s="92">
        <f>ROUND(G38/C38,0)</f>
        <v>38096</v>
      </c>
      <c r="I38" s="92">
        <f>ROUND(G38/F38,0)</f>
        <v>2540</v>
      </c>
      <c r="J38" s="92" t="s">
        <v>351</v>
      </c>
      <c r="K38" s="92">
        <v>8610</v>
      </c>
      <c r="L38" s="92">
        <v>1234</v>
      </c>
      <c r="M38" s="92" t="s">
        <v>351</v>
      </c>
    </row>
    <row r="39" spans="1:13" ht="14.1" customHeight="1" x14ac:dyDescent="0.15">
      <c r="A39" s="763"/>
      <c r="B39" s="362" t="s">
        <v>1907</v>
      </c>
      <c r="C39" s="90">
        <f t="shared" si="0"/>
        <v>3</v>
      </c>
      <c r="D39" s="92">
        <v>1</v>
      </c>
      <c r="E39" s="92">
        <v>2</v>
      </c>
      <c r="F39" s="92">
        <v>4</v>
      </c>
      <c r="G39" s="92" t="s">
        <v>1866</v>
      </c>
      <c r="H39" s="92" t="s">
        <v>1866</v>
      </c>
      <c r="I39" s="92" t="s">
        <v>1866</v>
      </c>
      <c r="J39" s="92" t="s">
        <v>1866</v>
      </c>
      <c r="K39" s="92" t="s">
        <v>1866</v>
      </c>
      <c r="L39" s="92" t="s">
        <v>1866</v>
      </c>
      <c r="M39" s="92" t="s">
        <v>1866</v>
      </c>
    </row>
    <row r="40" spans="1:13" ht="14.1" customHeight="1" thickBot="1" x14ac:dyDescent="0.2">
      <c r="A40" s="763"/>
      <c r="B40" s="363" t="s">
        <v>1908</v>
      </c>
      <c r="C40" s="364">
        <f>SUM(D40:E40)</f>
        <v>2</v>
      </c>
      <c r="D40" s="110">
        <v>2</v>
      </c>
      <c r="E40" s="110" t="s">
        <v>1</v>
      </c>
      <c r="F40" s="110">
        <v>6</v>
      </c>
      <c r="G40" s="110" t="s">
        <v>1866</v>
      </c>
      <c r="H40" s="110" t="s">
        <v>1866</v>
      </c>
      <c r="I40" s="110" t="s">
        <v>1866</v>
      </c>
      <c r="J40" s="90" t="s">
        <v>1866</v>
      </c>
      <c r="K40" s="110" t="s">
        <v>1866</v>
      </c>
      <c r="L40" s="110" t="s">
        <v>1866</v>
      </c>
      <c r="M40" s="110" t="s">
        <v>1866</v>
      </c>
    </row>
    <row r="41" spans="1:13" ht="18" customHeight="1" x14ac:dyDescent="0.15">
      <c r="A41" s="763"/>
      <c r="J41" s="738" t="s">
        <v>405</v>
      </c>
      <c r="K41" s="685"/>
      <c r="L41" s="685"/>
      <c r="M41" s="685"/>
    </row>
  </sheetData>
  <mergeCells count="9">
    <mergeCell ref="A1:A41"/>
    <mergeCell ref="B2:B3"/>
    <mergeCell ref="C2:E2"/>
    <mergeCell ref="F2:F3"/>
    <mergeCell ref="J41:M41"/>
    <mergeCell ref="G2:G3"/>
    <mergeCell ref="K2:K3"/>
    <mergeCell ref="L2:L3"/>
    <mergeCell ref="M2:M3"/>
  </mergeCells>
  <phoneticPr fontId="2"/>
  <pageMargins left="0.39370078740157483" right="0.39370078740157483" top="0.98425196850393704" bottom="0.98425196850393704" header="0.51181102362204722" footer="0.51181102362204722"/>
  <pageSetup paperSize="9" scale="80" firstPageNumber="31"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E53"/>
  <sheetViews>
    <sheetView zoomScaleNormal="100" workbookViewId="0">
      <selection activeCell="P11" sqref="P11"/>
    </sheetView>
  </sheetViews>
  <sheetFormatPr defaultRowHeight="15.95" customHeight="1" x14ac:dyDescent="0.15"/>
  <cols>
    <col min="1" max="1" width="13.375" style="90" customWidth="1"/>
    <col min="2" max="2" width="20.625" style="183" customWidth="1"/>
    <col min="3" max="5" width="20.625" style="83" customWidth="1"/>
    <col min="6" max="16384" width="9" style="83"/>
  </cols>
  <sheetData>
    <row r="1" spans="1:5" ht="18" customHeight="1" thickBot="1" x14ac:dyDescent="0.2">
      <c r="A1" s="176" t="s">
        <v>52</v>
      </c>
      <c r="B1" s="184"/>
      <c r="C1" s="95"/>
      <c r="D1" s="95"/>
      <c r="E1" s="110" t="s">
        <v>1571</v>
      </c>
    </row>
    <row r="2" spans="1:5" ht="18" customHeight="1" x14ac:dyDescent="0.15">
      <c r="A2" s="730" t="s">
        <v>470</v>
      </c>
      <c r="B2" s="761"/>
      <c r="C2" s="104" t="s">
        <v>471</v>
      </c>
      <c r="D2" s="112" t="s">
        <v>155</v>
      </c>
      <c r="E2" s="104" t="s">
        <v>156</v>
      </c>
    </row>
    <row r="3" spans="1:5" ht="18" customHeight="1" x14ac:dyDescent="0.15">
      <c r="A3" s="867" t="s">
        <v>1660</v>
      </c>
      <c r="B3" s="368" t="s">
        <v>850</v>
      </c>
      <c r="C3" s="93">
        <v>5705</v>
      </c>
      <c r="D3" s="91">
        <v>22761674</v>
      </c>
      <c r="E3" s="91">
        <v>16268597</v>
      </c>
    </row>
    <row r="4" spans="1:5" ht="18" customHeight="1" x14ac:dyDescent="0.15">
      <c r="A4" s="865"/>
      <c r="B4" s="368" t="s">
        <v>154</v>
      </c>
      <c r="C4" s="93">
        <v>31363</v>
      </c>
      <c r="D4" s="91">
        <v>80988390</v>
      </c>
      <c r="E4" s="91">
        <v>74258492</v>
      </c>
    </row>
    <row r="5" spans="1:5" ht="18" customHeight="1" x14ac:dyDescent="0.15">
      <c r="A5" s="865" t="s">
        <v>1659</v>
      </c>
      <c r="B5" s="369" t="s">
        <v>850</v>
      </c>
      <c r="C5" s="93">
        <v>5768</v>
      </c>
      <c r="D5" s="91">
        <v>26262629</v>
      </c>
      <c r="E5" s="91">
        <v>10670273</v>
      </c>
    </row>
    <row r="6" spans="1:5" ht="18" customHeight="1" x14ac:dyDescent="0.15">
      <c r="A6" s="865"/>
      <c r="B6" s="369" t="s">
        <v>154</v>
      </c>
      <c r="C6" s="93">
        <v>29979</v>
      </c>
      <c r="D6" s="91">
        <v>78167833</v>
      </c>
      <c r="E6" s="91">
        <v>70757379</v>
      </c>
    </row>
    <row r="7" spans="1:5" ht="18" customHeight="1" x14ac:dyDescent="0.15">
      <c r="A7" s="865" t="s">
        <v>1840</v>
      </c>
      <c r="B7" s="369" t="s">
        <v>850</v>
      </c>
      <c r="C7" s="93">
        <v>5448</v>
      </c>
      <c r="D7" s="91">
        <v>21299159</v>
      </c>
      <c r="E7" s="91">
        <v>17344527</v>
      </c>
    </row>
    <row r="8" spans="1:5" ht="18" customHeight="1" x14ac:dyDescent="0.15">
      <c r="A8" s="865"/>
      <c r="B8" s="369" t="s">
        <v>154</v>
      </c>
      <c r="C8" s="93">
        <v>30829</v>
      </c>
      <c r="D8" s="91">
        <v>83610469</v>
      </c>
      <c r="E8" s="91">
        <v>74092985</v>
      </c>
    </row>
    <row r="9" spans="1:5" ht="18" customHeight="1" x14ac:dyDescent="0.15">
      <c r="A9" s="865" t="s">
        <v>1937</v>
      </c>
      <c r="B9" s="369" t="s">
        <v>850</v>
      </c>
      <c r="C9" s="93">
        <v>5479</v>
      </c>
      <c r="D9" s="91">
        <v>26143308</v>
      </c>
      <c r="E9" s="91">
        <v>18077240</v>
      </c>
    </row>
    <row r="10" spans="1:5" ht="18" customHeight="1" x14ac:dyDescent="0.15">
      <c r="A10" s="865"/>
      <c r="B10" s="369" t="s">
        <v>154</v>
      </c>
      <c r="C10" s="93">
        <v>30118</v>
      </c>
      <c r="D10" s="91">
        <v>78860253</v>
      </c>
      <c r="E10" s="91">
        <v>71994701</v>
      </c>
    </row>
    <row r="11" spans="1:5" ht="18" customHeight="1" x14ac:dyDescent="0.15">
      <c r="A11" s="865" t="s">
        <v>1991</v>
      </c>
      <c r="B11" s="369" t="s">
        <v>850</v>
      </c>
      <c r="C11" s="93">
        <v>5165</v>
      </c>
      <c r="D11" s="91">
        <v>21211483</v>
      </c>
      <c r="E11" s="91">
        <v>17966737</v>
      </c>
    </row>
    <row r="12" spans="1:5" ht="18" customHeight="1" thickBot="1" x14ac:dyDescent="0.2">
      <c r="A12" s="866"/>
      <c r="B12" s="370" t="s">
        <v>154</v>
      </c>
      <c r="C12" s="103">
        <v>30333</v>
      </c>
      <c r="D12" s="95">
        <v>80867854</v>
      </c>
      <c r="E12" s="95">
        <v>72116118</v>
      </c>
    </row>
    <row r="13" spans="1:5" ht="14.25" customHeight="1" x14ac:dyDescent="0.15">
      <c r="E13" s="128" t="s">
        <v>840</v>
      </c>
    </row>
    <row r="14" spans="1:5" ht="14.25" customHeight="1" x14ac:dyDescent="0.15">
      <c r="E14" s="92"/>
    </row>
    <row r="15" spans="1:5" ht="14.25" customHeight="1" x14ac:dyDescent="0.15">
      <c r="E15" s="92"/>
    </row>
    <row r="16" spans="1:5" ht="18" customHeight="1" thickBot="1" x14ac:dyDescent="0.2">
      <c r="A16" s="176" t="s">
        <v>115</v>
      </c>
      <c r="B16" s="184"/>
      <c r="C16" s="95"/>
      <c r="D16" s="95"/>
      <c r="E16" s="110" t="s">
        <v>1570</v>
      </c>
    </row>
    <row r="17" spans="1:5" ht="18" customHeight="1" x14ac:dyDescent="0.15">
      <c r="A17" s="730" t="s">
        <v>470</v>
      </c>
      <c r="B17" s="761"/>
      <c r="C17" s="104" t="s">
        <v>471</v>
      </c>
      <c r="D17" s="112" t="s">
        <v>155</v>
      </c>
      <c r="E17" s="104" t="s">
        <v>469</v>
      </c>
    </row>
    <row r="18" spans="1:5" ht="18" customHeight="1" x14ac:dyDescent="0.15">
      <c r="A18" s="867" t="s">
        <v>1660</v>
      </c>
      <c r="B18" s="368" t="s">
        <v>850</v>
      </c>
      <c r="C18" s="93">
        <v>991</v>
      </c>
      <c r="D18" s="91">
        <v>7081171</v>
      </c>
      <c r="E18" s="91">
        <v>2374586</v>
      </c>
    </row>
    <row r="19" spans="1:5" ht="18" customHeight="1" x14ac:dyDescent="0.15">
      <c r="A19" s="865"/>
      <c r="B19" s="368" t="s">
        <v>154</v>
      </c>
      <c r="C19" s="93">
        <v>2049</v>
      </c>
      <c r="D19" s="91">
        <v>51087679</v>
      </c>
      <c r="E19" s="91">
        <v>31433605</v>
      </c>
    </row>
    <row r="20" spans="1:5" ht="18" customHeight="1" x14ac:dyDescent="0.15">
      <c r="A20" s="865" t="s">
        <v>1659</v>
      </c>
      <c r="B20" s="369" t="s">
        <v>850</v>
      </c>
      <c r="C20" s="93">
        <v>973</v>
      </c>
      <c r="D20" s="91">
        <v>7688923</v>
      </c>
      <c r="E20" s="91">
        <v>2151101</v>
      </c>
    </row>
    <row r="21" spans="1:5" ht="18" customHeight="1" x14ac:dyDescent="0.15">
      <c r="A21" s="865"/>
      <c r="B21" s="369" t="s">
        <v>154</v>
      </c>
      <c r="C21" s="93">
        <v>2002</v>
      </c>
      <c r="D21" s="91">
        <v>46869320</v>
      </c>
      <c r="E21" s="91">
        <v>27939440</v>
      </c>
    </row>
    <row r="22" spans="1:5" ht="18" customHeight="1" x14ac:dyDescent="0.15">
      <c r="A22" s="865" t="s">
        <v>1840</v>
      </c>
      <c r="B22" s="369" t="s">
        <v>850</v>
      </c>
      <c r="C22" s="93">
        <v>1030</v>
      </c>
      <c r="D22" s="91">
        <v>7354595</v>
      </c>
      <c r="E22" s="91">
        <v>2113094</v>
      </c>
    </row>
    <row r="23" spans="1:5" ht="18" customHeight="1" x14ac:dyDescent="0.15">
      <c r="A23" s="865"/>
      <c r="B23" s="369" t="s">
        <v>154</v>
      </c>
      <c r="C23" s="93">
        <v>2094</v>
      </c>
      <c r="D23" s="91">
        <v>51048074</v>
      </c>
      <c r="E23" s="91">
        <v>30331328</v>
      </c>
    </row>
    <row r="24" spans="1:5" ht="18" customHeight="1" x14ac:dyDescent="0.15">
      <c r="A24" s="865" t="s">
        <v>1937</v>
      </c>
      <c r="B24" s="369" t="s">
        <v>850</v>
      </c>
      <c r="C24" s="93">
        <v>885</v>
      </c>
      <c r="D24" s="91">
        <v>7012718</v>
      </c>
      <c r="E24" s="91">
        <v>2316086</v>
      </c>
    </row>
    <row r="25" spans="1:5" ht="18" customHeight="1" x14ac:dyDescent="0.15">
      <c r="A25" s="865"/>
      <c r="B25" s="369" t="s">
        <v>154</v>
      </c>
      <c r="C25" s="93">
        <v>1826</v>
      </c>
      <c r="D25" s="91">
        <v>46612671</v>
      </c>
      <c r="E25" s="91">
        <v>27740745</v>
      </c>
    </row>
    <row r="26" spans="1:5" ht="18" customHeight="1" x14ac:dyDescent="0.15">
      <c r="A26" s="865" t="s">
        <v>1991</v>
      </c>
      <c r="B26" s="369" t="s">
        <v>850</v>
      </c>
      <c r="C26" s="93">
        <v>808</v>
      </c>
      <c r="D26" s="91">
        <v>7868122</v>
      </c>
      <c r="E26" s="91">
        <v>1954393</v>
      </c>
    </row>
    <row r="27" spans="1:5" ht="18" customHeight="1" thickBot="1" x14ac:dyDescent="0.2">
      <c r="A27" s="866"/>
      <c r="B27" s="370" t="s">
        <v>154</v>
      </c>
      <c r="C27" s="103">
        <v>1727</v>
      </c>
      <c r="D27" s="95">
        <v>48055819</v>
      </c>
      <c r="E27" s="95">
        <v>26757569</v>
      </c>
    </row>
    <row r="28" spans="1:5" ht="13.5" customHeight="1" x14ac:dyDescent="0.15">
      <c r="E28" s="128" t="s">
        <v>840</v>
      </c>
    </row>
    <row r="29" spans="1:5" ht="13.5" customHeight="1" x14ac:dyDescent="0.15">
      <c r="E29" s="92"/>
    </row>
    <row r="30" spans="1:5" ht="13.5" customHeight="1" x14ac:dyDescent="0.15">
      <c r="E30" s="92"/>
    </row>
    <row r="31" spans="1:5" ht="18" customHeight="1" thickBot="1" x14ac:dyDescent="0.2">
      <c r="A31" s="176" t="s">
        <v>116</v>
      </c>
      <c r="B31" s="184"/>
      <c r="C31" s="95"/>
      <c r="D31" s="737" t="s">
        <v>1569</v>
      </c>
      <c r="E31" s="683"/>
    </row>
    <row r="32" spans="1:5" ht="14.25" customHeight="1" x14ac:dyDescent="0.15">
      <c r="A32" s="730" t="s">
        <v>470</v>
      </c>
      <c r="B32" s="761"/>
      <c r="C32" s="104" t="s">
        <v>545</v>
      </c>
      <c r="D32" s="112" t="s">
        <v>546</v>
      </c>
      <c r="E32" s="104" t="s">
        <v>148</v>
      </c>
    </row>
    <row r="33" spans="1:5" ht="18" customHeight="1" x14ac:dyDescent="0.15">
      <c r="A33" s="867" t="s">
        <v>1660</v>
      </c>
      <c r="B33" s="368" t="s">
        <v>157</v>
      </c>
      <c r="C33" s="93">
        <v>90</v>
      </c>
      <c r="D33" s="91">
        <v>78</v>
      </c>
      <c r="E33" s="106">
        <f>IF(SUM(C33:D33)=0,"",SUM(C33:D33))</f>
        <v>168</v>
      </c>
    </row>
    <row r="34" spans="1:5" ht="18" customHeight="1" x14ac:dyDescent="0.15">
      <c r="A34" s="865"/>
      <c r="B34" s="368" t="s">
        <v>182</v>
      </c>
      <c r="C34" s="93">
        <v>92</v>
      </c>
      <c r="D34" s="91">
        <v>82</v>
      </c>
      <c r="E34" s="106">
        <f t="shared" ref="E34:E42" si="0">IF(SUM(C34:D34)=0,"",SUM(C34:D34))</f>
        <v>174</v>
      </c>
    </row>
    <row r="35" spans="1:5" ht="18" customHeight="1" x14ac:dyDescent="0.15">
      <c r="A35" s="865" t="s">
        <v>1659</v>
      </c>
      <c r="B35" s="369" t="s">
        <v>157</v>
      </c>
      <c r="C35" s="93">
        <v>95</v>
      </c>
      <c r="D35" s="91">
        <v>84</v>
      </c>
      <c r="E35" s="106">
        <f t="shared" si="0"/>
        <v>179</v>
      </c>
    </row>
    <row r="36" spans="1:5" ht="18" customHeight="1" x14ac:dyDescent="0.15">
      <c r="A36" s="865"/>
      <c r="B36" s="369" t="s">
        <v>182</v>
      </c>
      <c r="C36" s="93">
        <v>115</v>
      </c>
      <c r="D36" s="91">
        <v>107</v>
      </c>
      <c r="E36" s="106">
        <f t="shared" si="0"/>
        <v>222</v>
      </c>
    </row>
    <row r="37" spans="1:5" ht="18" customHeight="1" x14ac:dyDescent="0.15">
      <c r="A37" s="865" t="s">
        <v>1840</v>
      </c>
      <c r="B37" s="369" t="s">
        <v>157</v>
      </c>
      <c r="C37" s="93">
        <v>94</v>
      </c>
      <c r="D37" s="91">
        <v>85</v>
      </c>
      <c r="E37" s="106">
        <f t="shared" si="0"/>
        <v>179</v>
      </c>
    </row>
    <row r="38" spans="1:5" ht="18" customHeight="1" x14ac:dyDescent="0.15">
      <c r="A38" s="865"/>
      <c r="B38" s="369" t="s">
        <v>182</v>
      </c>
      <c r="C38" s="93">
        <v>110</v>
      </c>
      <c r="D38" s="91">
        <v>100</v>
      </c>
      <c r="E38" s="106">
        <f t="shared" si="0"/>
        <v>210</v>
      </c>
    </row>
    <row r="39" spans="1:5" ht="18" customHeight="1" x14ac:dyDescent="0.15">
      <c r="A39" s="865" t="s">
        <v>1937</v>
      </c>
      <c r="B39" s="369" t="s">
        <v>157</v>
      </c>
      <c r="C39" s="93">
        <v>101</v>
      </c>
      <c r="D39" s="91">
        <v>87</v>
      </c>
      <c r="E39" s="106">
        <f t="shared" si="0"/>
        <v>188</v>
      </c>
    </row>
    <row r="40" spans="1:5" ht="18" customHeight="1" x14ac:dyDescent="0.15">
      <c r="A40" s="865"/>
      <c r="B40" s="369" t="s">
        <v>182</v>
      </c>
      <c r="C40" s="93">
        <v>110</v>
      </c>
      <c r="D40" s="91">
        <v>97</v>
      </c>
      <c r="E40" s="106">
        <f t="shared" si="0"/>
        <v>207</v>
      </c>
    </row>
    <row r="41" spans="1:5" ht="18" customHeight="1" x14ac:dyDescent="0.15">
      <c r="A41" s="865" t="s">
        <v>1991</v>
      </c>
      <c r="B41" s="369" t="s">
        <v>157</v>
      </c>
      <c r="C41" s="93">
        <v>107</v>
      </c>
      <c r="D41" s="91">
        <v>92</v>
      </c>
      <c r="E41" s="106">
        <f t="shared" si="0"/>
        <v>199</v>
      </c>
    </row>
    <row r="42" spans="1:5" ht="18" customHeight="1" thickBot="1" x14ac:dyDescent="0.2">
      <c r="A42" s="866"/>
      <c r="B42" s="370" t="s">
        <v>182</v>
      </c>
      <c r="C42" s="103">
        <v>115</v>
      </c>
      <c r="D42" s="95">
        <v>108</v>
      </c>
      <c r="E42" s="106">
        <f t="shared" si="0"/>
        <v>223</v>
      </c>
    </row>
    <row r="43" spans="1:5" ht="18" customHeight="1" x14ac:dyDescent="0.15">
      <c r="E43" s="128" t="s">
        <v>826</v>
      </c>
    </row>
    <row r="44" spans="1:5" ht="18" customHeight="1" x14ac:dyDescent="0.15">
      <c r="E44" s="92"/>
    </row>
    <row r="45" spans="1:5" ht="18" customHeight="1" x14ac:dyDescent="0.15">
      <c r="E45" s="92"/>
    </row>
    <row r="46" spans="1:5" ht="18" customHeight="1" thickBot="1" x14ac:dyDescent="0.2">
      <c r="A46" s="176" t="s">
        <v>117</v>
      </c>
      <c r="B46" s="184"/>
      <c r="C46" s="95"/>
      <c r="D46" s="110" t="s">
        <v>1568</v>
      </c>
    </row>
    <row r="47" spans="1:5" ht="18" customHeight="1" x14ac:dyDescent="0.15">
      <c r="A47" s="104" t="s">
        <v>735</v>
      </c>
      <c r="B47" s="112" t="s">
        <v>149</v>
      </c>
      <c r="C47" s="112" t="s">
        <v>150</v>
      </c>
      <c r="D47" s="112" t="s">
        <v>661</v>
      </c>
    </row>
    <row r="48" spans="1:5" ht="18" customHeight="1" x14ac:dyDescent="0.15">
      <c r="A48" s="231" t="s">
        <v>1660</v>
      </c>
      <c r="B48" s="93">
        <v>4860</v>
      </c>
      <c r="C48" s="92">
        <v>690</v>
      </c>
      <c r="D48" s="92">
        <v>2291</v>
      </c>
    </row>
    <row r="49" spans="1:4" ht="18" customHeight="1" x14ac:dyDescent="0.15">
      <c r="A49" s="231" t="s">
        <v>1659</v>
      </c>
      <c r="B49" s="93">
        <v>5140</v>
      </c>
      <c r="C49" s="92">
        <v>698</v>
      </c>
      <c r="D49" s="92">
        <v>2251</v>
      </c>
    </row>
    <row r="50" spans="1:4" ht="18" customHeight="1" x14ac:dyDescent="0.15">
      <c r="A50" s="231" t="s">
        <v>1840</v>
      </c>
      <c r="B50" s="93">
        <v>5248</v>
      </c>
      <c r="C50" s="92">
        <v>712</v>
      </c>
      <c r="D50" s="92">
        <v>2250</v>
      </c>
    </row>
    <row r="51" spans="1:4" ht="18" customHeight="1" x14ac:dyDescent="0.15">
      <c r="A51" s="231" t="s">
        <v>1937</v>
      </c>
      <c r="B51" s="93">
        <v>5518</v>
      </c>
      <c r="C51" s="92">
        <v>724</v>
      </c>
      <c r="D51" s="92">
        <v>2282</v>
      </c>
    </row>
    <row r="52" spans="1:4" ht="18" customHeight="1" thickBot="1" x14ac:dyDescent="0.2">
      <c r="A52" s="232" t="s">
        <v>1991</v>
      </c>
      <c r="B52" s="103">
        <v>5625</v>
      </c>
      <c r="C52" s="110">
        <v>739</v>
      </c>
      <c r="D52" s="110">
        <v>2267</v>
      </c>
    </row>
    <row r="53" spans="1:4" ht="18" customHeight="1" x14ac:dyDescent="0.15">
      <c r="D53" s="92" t="s">
        <v>118</v>
      </c>
    </row>
  </sheetData>
  <sheetProtection sheet="1"/>
  <mergeCells count="19">
    <mergeCell ref="A37:A38"/>
    <mergeCell ref="D31:E31"/>
    <mergeCell ref="A24:A25"/>
    <mergeCell ref="A41:A42"/>
    <mergeCell ref="A39:A40"/>
    <mergeCell ref="A32:B32"/>
    <mergeCell ref="A26:A27"/>
    <mergeCell ref="A33:A34"/>
    <mergeCell ref="A35:A36"/>
    <mergeCell ref="A2:B2"/>
    <mergeCell ref="A17:B17"/>
    <mergeCell ref="A11:A12"/>
    <mergeCell ref="A9:A10"/>
    <mergeCell ref="A22:A23"/>
    <mergeCell ref="A3:A4"/>
    <mergeCell ref="A5:A6"/>
    <mergeCell ref="A7:A8"/>
    <mergeCell ref="A18:A19"/>
    <mergeCell ref="A20:A21"/>
  </mergeCells>
  <phoneticPr fontId="2"/>
  <pageMargins left="0.78740157480314965" right="0.78740157480314965" top="0.98425196850393704" bottom="0.82677165354330717" header="0.51181102362204722" footer="0.51181102362204722"/>
  <pageSetup paperSize="9" scale="86" firstPageNumber="33" orientation="portrait" useFirstPageNumber="1" horizontalDpi="1200" verticalDpi="1200" r:id="rId1"/>
  <headerFooter alignWithMargins="0">
    <oddHeader>&amp;C&amp;"ＭＳ 明朝,標準"&amp;16（1）運　輸</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K29"/>
  <sheetViews>
    <sheetView zoomScaleNormal="100" workbookViewId="0">
      <selection activeCell="P11" sqref="P11"/>
    </sheetView>
  </sheetViews>
  <sheetFormatPr defaultRowHeight="13.5" x14ac:dyDescent="0.15"/>
  <cols>
    <col min="1" max="1" width="13.375" style="83" customWidth="1"/>
    <col min="2" max="11" width="7.875" style="83" customWidth="1"/>
    <col min="12" max="16384" width="9" style="83"/>
  </cols>
  <sheetData>
    <row r="1" spans="1:10" ht="24" customHeight="1" thickBot="1" x14ac:dyDescent="0.2">
      <c r="A1" s="95" t="s">
        <v>119</v>
      </c>
      <c r="B1" s="95"/>
      <c r="C1" s="95"/>
      <c r="D1" s="95"/>
      <c r="E1" s="95"/>
      <c r="F1" s="95"/>
      <c r="G1" s="95"/>
      <c r="H1" s="95"/>
      <c r="I1" s="95"/>
    </row>
    <row r="2" spans="1:10" ht="32.1" customHeight="1" x14ac:dyDescent="0.15">
      <c r="A2" s="722" t="s">
        <v>664</v>
      </c>
      <c r="B2" s="752" t="s">
        <v>732</v>
      </c>
      <c r="C2" s="727" t="s">
        <v>665</v>
      </c>
      <c r="D2" s="662"/>
      <c r="E2" s="721" t="s">
        <v>451</v>
      </c>
      <c r="F2" s="722"/>
      <c r="G2" s="764" t="s">
        <v>452</v>
      </c>
      <c r="H2" s="876" t="s">
        <v>447</v>
      </c>
      <c r="I2" s="721" t="s">
        <v>816</v>
      </c>
    </row>
    <row r="3" spans="1:10" ht="32.1" customHeight="1" x14ac:dyDescent="0.15">
      <c r="A3" s="872"/>
      <c r="B3" s="652"/>
      <c r="C3" s="177" t="s">
        <v>552</v>
      </c>
      <c r="D3" s="177" t="s">
        <v>553</v>
      </c>
      <c r="E3" s="371" t="s">
        <v>663</v>
      </c>
      <c r="F3" s="372" t="s">
        <v>869</v>
      </c>
      <c r="G3" s="711"/>
      <c r="H3" s="652"/>
      <c r="I3" s="815"/>
    </row>
    <row r="4" spans="1:10" ht="20.100000000000001" customHeight="1" x14ac:dyDescent="0.15">
      <c r="A4" s="865" t="s">
        <v>2010</v>
      </c>
      <c r="B4" s="874">
        <f>IF(SUM(C4:I5)=0,"",SUM(C4:I5))</f>
        <v>18661</v>
      </c>
      <c r="C4" s="768">
        <v>3714</v>
      </c>
      <c r="D4" s="768">
        <v>12722</v>
      </c>
      <c r="E4" s="768">
        <v>820</v>
      </c>
      <c r="F4" s="768">
        <v>814</v>
      </c>
      <c r="G4" s="768">
        <v>15</v>
      </c>
      <c r="H4" s="768">
        <v>255</v>
      </c>
      <c r="I4" s="768">
        <v>321</v>
      </c>
    </row>
    <row r="5" spans="1:10" ht="20.100000000000001" customHeight="1" x14ac:dyDescent="0.15">
      <c r="A5" s="865"/>
      <c r="B5" s="877"/>
      <c r="C5" s="840"/>
      <c r="D5" s="840"/>
      <c r="E5" s="840"/>
      <c r="F5" s="840"/>
      <c r="G5" s="840"/>
      <c r="H5" s="840"/>
      <c r="I5" s="840"/>
    </row>
    <row r="6" spans="1:10" ht="20.100000000000001" customHeight="1" x14ac:dyDescent="0.15">
      <c r="A6" s="865" t="s">
        <v>1664</v>
      </c>
      <c r="B6" s="874">
        <f>IF(SUM(C6:I7)=0,"",SUM(C6:I7))</f>
        <v>18539</v>
      </c>
      <c r="C6" s="709">
        <v>3531</v>
      </c>
      <c r="D6" s="709">
        <v>12718</v>
      </c>
      <c r="E6" s="709">
        <v>845</v>
      </c>
      <c r="F6" s="709">
        <v>800</v>
      </c>
      <c r="G6" s="709">
        <v>21</v>
      </c>
      <c r="H6" s="709">
        <v>275</v>
      </c>
      <c r="I6" s="709">
        <v>349</v>
      </c>
    </row>
    <row r="7" spans="1:10" ht="20.100000000000001" customHeight="1" x14ac:dyDescent="0.15">
      <c r="A7" s="865"/>
      <c r="B7" s="877"/>
      <c r="C7" s="873"/>
      <c r="D7" s="873"/>
      <c r="E7" s="873"/>
      <c r="F7" s="873"/>
      <c r="G7" s="873"/>
      <c r="H7" s="873"/>
      <c r="I7" s="873"/>
    </row>
    <row r="8" spans="1:10" ht="20.100000000000001" customHeight="1" x14ac:dyDescent="0.15">
      <c r="A8" s="865" t="s">
        <v>1845</v>
      </c>
      <c r="B8" s="874">
        <f>IF(SUM(C8:I9)=0,"",SUM(C8:I9))</f>
        <v>18375</v>
      </c>
      <c r="C8" s="709">
        <v>3362</v>
      </c>
      <c r="D8" s="709">
        <v>12699</v>
      </c>
      <c r="E8" s="709">
        <v>841</v>
      </c>
      <c r="F8" s="709">
        <v>810</v>
      </c>
      <c r="G8" s="709">
        <v>25</v>
      </c>
      <c r="H8" s="709">
        <v>283</v>
      </c>
      <c r="I8" s="709">
        <v>355</v>
      </c>
    </row>
    <row r="9" spans="1:10" ht="20.100000000000001" customHeight="1" x14ac:dyDescent="0.15">
      <c r="A9" s="865"/>
      <c r="B9" s="877"/>
      <c r="C9" s="873"/>
      <c r="D9" s="873"/>
      <c r="E9" s="873"/>
      <c r="F9" s="873"/>
      <c r="G9" s="873"/>
      <c r="H9" s="873"/>
      <c r="I9" s="873"/>
    </row>
    <row r="10" spans="1:10" ht="20.100000000000001" customHeight="1" x14ac:dyDescent="0.15">
      <c r="A10" s="865" t="s">
        <v>1955</v>
      </c>
      <c r="B10" s="874">
        <f>IF(SUM(C10:I11)=0,"",SUM(C10:I11))</f>
        <v>18488</v>
      </c>
      <c r="C10" s="349" t="s">
        <v>1970</v>
      </c>
      <c r="D10" s="349" t="s">
        <v>1971</v>
      </c>
      <c r="E10" s="709">
        <v>723</v>
      </c>
      <c r="F10" s="709">
        <v>861</v>
      </c>
      <c r="G10" s="709">
        <v>23</v>
      </c>
      <c r="H10" s="709">
        <v>301</v>
      </c>
      <c r="I10" s="709">
        <v>416</v>
      </c>
    </row>
    <row r="11" spans="1:10" ht="20.100000000000001" customHeight="1" x14ac:dyDescent="0.15">
      <c r="A11" s="865"/>
      <c r="B11" s="877"/>
      <c r="C11" s="91">
        <v>7659</v>
      </c>
      <c r="D11" s="91">
        <v>8505</v>
      </c>
      <c r="E11" s="840"/>
      <c r="F11" s="840"/>
      <c r="G11" s="840"/>
      <c r="H11" s="840"/>
      <c r="I11" s="840"/>
    </row>
    <row r="12" spans="1:10" ht="20.100000000000001" customHeight="1" x14ac:dyDescent="0.15">
      <c r="A12" s="865" t="s">
        <v>2011</v>
      </c>
      <c r="B12" s="874">
        <f>IF(SUM(C12:I13)=0,"",SUM(C12:I13))</f>
        <v>18417</v>
      </c>
      <c r="C12" s="349" t="s">
        <v>1970</v>
      </c>
      <c r="D12" s="349" t="s">
        <v>1971</v>
      </c>
      <c r="E12" s="709">
        <v>748</v>
      </c>
      <c r="F12" s="709">
        <v>857</v>
      </c>
      <c r="G12" s="709">
        <v>23</v>
      </c>
      <c r="H12" s="709">
        <v>330</v>
      </c>
      <c r="I12" s="709">
        <v>455</v>
      </c>
    </row>
    <row r="13" spans="1:10" ht="20.100000000000001" customHeight="1" thickBot="1" x14ac:dyDescent="0.2">
      <c r="A13" s="866"/>
      <c r="B13" s="875"/>
      <c r="C13" s="95">
        <v>7818</v>
      </c>
      <c r="D13" s="95">
        <v>8186</v>
      </c>
      <c r="E13" s="742"/>
      <c r="F13" s="742"/>
      <c r="G13" s="742"/>
      <c r="H13" s="742"/>
      <c r="I13" s="742"/>
    </row>
    <row r="14" spans="1:10" ht="24" customHeight="1" x14ac:dyDescent="0.15">
      <c r="A14" s="83" t="s">
        <v>27</v>
      </c>
    </row>
    <row r="15" spans="1:10" ht="24" customHeight="1" x14ac:dyDescent="0.15">
      <c r="A15" s="90" t="s">
        <v>842</v>
      </c>
      <c r="B15" s="221" t="s">
        <v>349</v>
      </c>
      <c r="E15" s="712"/>
      <c r="F15" s="765"/>
      <c r="G15" s="765"/>
      <c r="H15" s="765"/>
      <c r="I15" s="765"/>
      <c r="J15" s="14"/>
    </row>
    <row r="16" spans="1:10" ht="24" customHeight="1" x14ac:dyDescent="0.15">
      <c r="A16" s="708" t="s">
        <v>1972</v>
      </c>
      <c r="B16" s="873"/>
      <c r="C16" s="873"/>
      <c r="D16" s="873"/>
      <c r="E16" s="873"/>
      <c r="F16" s="873"/>
      <c r="G16" s="873"/>
      <c r="H16" s="873"/>
      <c r="I16" s="873"/>
    </row>
    <row r="17" spans="1:11" ht="24" customHeight="1" x14ac:dyDescent="0.15">
      <c r="E17" s="712" t="s">
        <v>543</v>
      </c>
      <c r="F17" s="765"/>
      <c r="G17" s="765"/>
      <c r="H17" s="765"/>
      <c r="I17" s="765"/>
    </row>
    <row r="21" spans="1:11" ht="32.1" customHeight="1" thickBot="1" x14ac:dyDescent="0.2">
      <c r="A21" s="95" t="s">
        <v>619</v>
      </c>
      <c r="B21" s="95"/>
      <c r="C21" s="95"/>
      <c r="D21" s="95"/>
      <c r="E21" s="95"/>
      <c r="F21" s="95"/>
      <c r="G21" s="95"/>
      <c r="H21" s="95"/>
      <c r="I21" s="95"/>
      <c r="J21" s="95"/>
      <c r="K21" s="95"/>
    </row>
    <row r="22" spans="1:11" ht="32.1" customHeight="1" x14ac:dyDescent="0.15">
      <c r="A22" s="722" t="s">
        <v>664</v>
      </c>
      <c r="B22" s="752" t="s">
        <v>732</v>
      </c>
      <c r="C22" s="727" t="s">
        <v>372</v>
      </c>
      <c r="D22" s="870"/>
      <c r="E22" s="870"/>
      <c r="F22" s="870"/>
      <c r="G22" s="727" t="s">
        <v>666</v>
      </c>
      <c r="H22" s="870"/>
      <c r="I22" s="676"/>
      <c r="J22" s="838" t="s">
        <v>32</v>
      </c>
      <c r="K22" s="841" t="s">
        <v>662</v>
      </c>
    </row>
    <row r="23" spans="1:11" ht="32.1" customHeight="1" x14ac:dyDescent="0.15">
      <c r="A23" s="872"/>
      <c r="B23" s="652"/>
      <c r="C23" s="99" t="s">
        <v>544</v>
      </c>
      <c r="D23" s="98" t="s">
        <v>28</v>
      </c>
      <c r="E23" s="357" t="s">
        <v>29</v>
      </c>
      <c r="F23" s="373" t="s">
        <v>382</v>
      </c>
      <c r="G23" s="357" t="s">
        <v>383</v>
      </c>
      <c r="H23" s="357" t="s">
        <v>384</v>
      </c>
      <c r="I23" s="358" t="s">
        <v>31</v>
      </c>
      <c r="J23" s="869"/>
      <c r="K23" s="871"/>
    </row>
    <row r="24" spans="1:11" ht="39.950000000000003" customHeight="1" x14ac:dyDescent="0.15">
      <c r="A24" s="231" t="s">
        <v>2010</v>
      </c>
      <c r="B24" s="378">
        <f>IF(SUM(C24:K24)=0,"",SUM(C24:K24))</f>
        <v>18091</v>
      </c>
      <c r="C24" s="91">
        <v>688</v>
      </c>
      <c r="D24" s="92" t="s">
        <v>369</v>
      </c>
      <c r="E24" s="91">
        <v>8820</v>
      </c>
      <c r="F24" s="91">
        <v>3366</v>
      </c>
      <c r="G24" s="91">
        <v>3789</v>
      </c>
      <c r="H24" s="91">
        <v>202</v>
      </c>
      <c r="I24" s="91">
        <v>572</v>
      </c>
      <c r="J24" s="91">
        <v>541</v>
      </c>
      <c r="K24" s="91">
        <v>113</v>
      </c>
    </row>
    <row r="25" spans="1:11" ht="39.950000000000003" customHeight="1" x14ac:dyDescent="0.15">
      <c r="A25" s="231" t="s">
        <v>1664</v>
      </c>
      <c r="B25" s="378">
        <f>IF(SUM(C25:K25)=0,"",SUM(C25:K25))</f>
        <v>18080</v>
      </c>
      <c r="C25" s="91">
        <v>657</v>
      </c>
      <c r="D25" s="92" t="s">
        <v>369</v>
      </c>
      <c r="E25" s="91">
        <v>9172</v>
      </c>
      <c r="F25" s="91">
        <v>3043</v>
      </c>
      <c r="G25" s="91">
        <v>3778</v>
      </c>
      <c r="H25" s="91">
        <v>188</v>
      </c>
      <c r="I25" s="91">
        <v>598</v>
      </c>
      <c r="J25" s="91">
        <v>524</v>
      </c>
      <c r="K25" s="91">
        <v>120</v>
      </c>
    </row>
    <row r="26" spans="1:11" ht="39.950000000000003" customHeight="1" x14ac:dyDescent="0.15">
      <c r="A26" s="231" t="s">
        <v>1845</v>
      </c>
      <c r="B26" s="378">
        <f>IF(SUM(C26:K26)=0,"",SUM(C26:K26))</f>
        <v>18105</v>
      </c>
      <c r="C26" s="91">
        <v>654</v>
      </c>
      <c r="D26" s="92" t="s">
        <v>369</v>
      </c>
      <c r="E26" s="91">
        <v>9537</v>
      </c>
      <c r="F26" s="91">
        <v>2787</v>
      </c>
      <c r="G26" s="91">
        <v>3697</v>
      </c>
      <c r="H26" s="91">
        <v>167</v>
      </c>
      <c r="I26" s="91">
        <v>607</v>
      </c>
      <c r="J26" s="91">
        <v>535</v>
      </c>
      <c r="K26" s="91">
        <v>121</v>
      </c>
    </row>
    <row r="27" spans="1:11" ht="39.950000000000003" customHeight="1" x14ac:dyDescent="0.15">
      <c r="A27" s="231" t="s">
        <v>1955</v>
      </c>
      <c r="B27" s="378">
        <f>IF(SUM(C27:K27)=0,"",SUM(C27:K27))</f>
        <v>18395</v>
      </c>
      <c r="C27" s="374">
        <v>641</v>
      </c>
      <c r="D27" s="375" t="s">
        <v>1</v>
      </c>
      <c r="E27" s="374">
        <v>10205</v>
      </c>
      <c r="F27" s="374">
        <v>2469</v>
      </c>
      <c r="G27" s="374">
        <v>3628</v>
      </c>
      <c r="H27" s="374">
        <v>156</v>
      </c>
      <c r="I27" s="374">
        <v>641</v>
      </c>
      <c r="J27" s="374">
        <v>536</v>
      </c>
      <c r="K27" s="374">
        <v>119</v>
      </c>
    </row>
    <row r="28" spans="1:11" ht="39.950000000000003" customHeight="1" thickBot="1" x14ac:dyDescent="0.2">
      <c r="A28" s="231" t="s">
        <v>2011</v>
      </c>
      <c r="B28" s="379">
        <f>IF(SUM(C28:K28)=0,"",SUM(C28:K28))</f>
        <v>18412</v>
      </c>
      <c r="C28" s="376">
        <v>642</v>
      </c>
      <c r="D28" s="377" t="s">
        <v>1</v>
      </c>
      <c r="E28" s="376">
        <v>10177</v>
      </c>
      <c r="F28" s="376">
        <v>2594</v>
      </c>
      <c r="G28" s="376">
        <v>3533</v>
      </c>
      <c r="H28" s="376">
        <v>153</v>
      </c>
      <c r="I28" s="376">
        <v>663</v>
      </c>
      <c r="J28" s="376">
        <v>532</v>
      </c>
      <c r="K28" s="376">
        <v>118</v>
      </c>
    </row>
    <row r="29" spans="1:11" ht="24" customHeight="1" x14ac:dyDescent="0.15">
      <c r="A29" s="771" t="s">
        <v>364</v>
      </c>
      <c r="B29" s="740"/>
      <c r="C29" s="740"/>
      <c r="D29" s="740"/>
      <c r="E29" s="740"/>
      <c r="F29" s="740"/>
      <c r="G29" s="740"/>
      <c r="H29" s="740"/>
      <c r="J29" s="868" t="s">
        <v>870</v>
      </c>
      <c r="K29" s="736"/>
    </row>
  </sheetData>
  <sheetProtection sheet="1"/>
  <mergeCells count="59">
    <mergeCell ref="I6:I7"/>
    <mergeCell ref="A8:A9"/>
    <mergeCell ref="B8:B9"/>
    <mergeCell ref="C8:C9"/>
    <mergeCell ref="D8:D9"/>
    <mergeCell ref="E8:E9"/>
    <mergeCell ref="C4:C5"/>
    <mergeCell ref="D4:D5"/>
    <mergeCell ref="A6:A7"/>
    <mergeCell ref="B6:B7"/>
    <mergeCell ref="C6:C7"/>
    <mergeCell ref="D6:D7"/>
    <mergeCell ref="B2:B3"/>
    <mergeCell ref="A12:A13"/>
    <mergeCell ref="B12:B13"/>
    <mergeCell ref="H12:H13"/>
    <mergeCell ref="G2:G3"/>
    <mergeCell ref="H2:H3"/>
    <mergeCell ref="A2:A3"/>
    <mergeCell ref="C2:D2"/>
    <mergeCell ref="A10:A11"/>
    <mergeCell ref="B10:B11"/>
    <mergeCell ref="H10:H11"/>
    <mergeCell ref="A4:A5"/>
    <mergeCell ref="B4:B5"/>
    <mergeCell ref="E4:E5"/>
    <mergeCell ref="F4:F5"/>
    <mergeCell ref="G4:G5"/>
    <mergeCell ref="I2:I3"/>
    <mergeCell ref="E2:F2"/>
    <mergeCell ref="E10:E11"/>
    <mergeCell ref="F10:F11"/>
    <mergeCell ref="G10:G11"/>
    <mergeCell ref="I10:I11"/>
    <mergeCell ref="H4:H5"/>
    <mergeCell ref="I4:I5"/>
    <mergeCell ref="E6:E7"/>
    <mergeCell ref="F8:F9"/>
    <mergeCell ref="G8:G9"/>
    <mergeCell ref="H8:H9"/>
    <mergeCell ref="I8:I9"/>
    <mergeCell ref="F6:F7"/>
    <mergeCell ref="G6:G7"/>
    <mergeCell ref="H6:H7"/>
    <mergeCell ref="I12:I13"/>
    <mergeCell ref="E12:E13"/>
    <mergeCell ref="F12:F13"/>
    <mergeCell ref="G22:I22"/>
    <mergeCell ref="G12:G13"/>
    <mergeCell ref="J29:K29"/>
    <mergeCell ref="E15:I15"/>
    <mergeCell ref="A29:H29"/>
    <mergeCell ref="J22:J23"/>
    <mergeCell ref="E17:I17"/>
    <mergeCell ref="C22:F22"/>
    <mergeCell ref="K22:K23"/>
    <mergeCell ref="A22:A23"/>
    <mergeCell ref="B22:B23"/>
    <mergeCell ref="A16:I16"/>
  </mergeCells>
  <phoneticPr fontId="2"/>
  <pageMargins left="0.78740157480314965" right="0.78740157480314965" top="0.98425196850393704" bottom="0.98425196850393704" header="0.51181102362204722" footer="0.51181102362204722"/>
  <pageSetup paperSize="9" scale="94" firstPageNumber="34" orientation="portrait" useFirstPageNumber="1" r:id="rId1"/>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J27"/>
  <sheetViews>
    <sheetView zoomScaleNormal="100" workbookViewId="0">
      <selection activeCell="P11" sqref="P11"/>
    </sheetView>
  </sheetViews>
  <sheetFormatPr defaultRowHeight="13.5" x14ac:dyDescent="0.15"/>
  <cols>
    <col min="1" max="1" width="13.375" style="90" customWidth="1"/>
    <col min="2" max="2" width="5.625" style="109" customWidth="1"/>
    <col min="3" max="3" width="9.125" style="83" bestFit="1" customWidth="1"/>
    <col min="4" max="5" width="8.625" style="83" bestFit="1" customWidth="1"/>
    <col min="6" max="6" width="7.625" style="83" bestFit="1" customWidth="1"/>
    <col min="7" max="7" width="10.625" style="83" bestFit="1" customWidth="1"/>
    <col min="8" max="8" width="9.125" style="83" bestFit="1" customWidth="1"/>
    <col min="9" max="9" width="8.625" style="83" bestFit="1" customWidth="1"/>
    <col min="10" max="10" width="9.625" style="83" bestFit="1" customWidth="1"/>
    <col min="11" max="16384" width="9" style="83"/>
  </cols>
  <sheetData>
    <row r="1" spans="1:10" ht="24" customHeight="1" thickBot="1" x14ac:dyDescent="0.2">
      <c r="A1" s="176" t="s">
        <v>561</v>
      </c>
      <c r="B1" s="181"/>
      <c r="C1" s="95"/>
      <c r="D1" s="95"/>
      <c r="E1" s="95"/>
      <c r="F1" s="95"/>
      <c r="G1" s="95"/>
      <c r="H1" s="95"/>
      <c r="I1" s="95"/>
      <c r="J1" s="95"/>
    </row>
    <row r="2" spans="1:10" ht="27.95" customHeight="1" x14ac:dyDescent="0.15">
      <c r="A2" s="752" t="s">
        <v>664</v>
      </c>
      <c r="B2" s="725"/>
      <c r="C2" s="727" t="s">
        <v>739</v>
      </c>
      <c r="D2" s="660"/>
      <c r="E2" s="660"/>
      <c r="F2" s="662"/>
      <c r="G2" s="727" t="s">
        <v>562</v>
      </c>
      <c r="H2" s="660"/>
      <c r="I2" s="660"/>
      <c r="J2" s="660"/>
    </row>
    <row r="3" spans="1:10" ht="27.95" customHeight="1" x14ac:dyDescent="0.15">
      <c r="A3" s="652"/>
      <c r="B3" s="652"/>
      <c r="C3" s="99" t="s">
        <v>375</v>
      </c>
      <c r="D3" s="98" t="s">
        <v>376</v>
      </c>
      <c r="E3" s="99" t="s">
        <v>377</v>
      </c>
      <c r="F3" s="98" t="s">
        <v>816</v>
      </c>
      <c r="G3" s="99" t="s">
        <v>663</v>
      </c>
      <c r="H3" s="98" t="s">
        <v>376</v>
      </c>
      <c r="I3" s="99" t="s">
        <v>377</v>
      </c>
      <c r="J3" s="98" t="s">
        <v>395</v>
      </c>
    </row>
    <row r="4" spans="1:10" ht="27.95" customHeight="1" x14ac:dyDescent="0.15">
      <c r="A4" s="865" t="s">
        <v>2010</v>
      </c>
      <c r="B4" s="96" t="s">
        <v>373</v>
      </c>
      <c r="C4" s="93">
        <v>4060</v>
      </c>
      <c r="D4" s="91">
        <v>28</v>
      </c>
      <c r="E4" s="91">
        <v>37</v>
      </c>
      <c r="F4" s="91">
        <v>1595</v>
      </c>
      <c r="G4" s="91">
        <v>170</v>
      </c>
      <c r="H4" s="91">
        <v>0</v>
      </c>
      <c r="I4" s="91">
        <v>0</v>
      </c>
      <c r="J4" s="91">
        <v>0</v>
      </c>
    </row>
    <row r="5" spans="1:10" ht="27.95" customHeight="1" x14ac:dyDescent="0.15">
      <c r="A5" s="865"/>
      <c r="B5" s="247" t="s">
        <v>374</v>
      </c>
      <c r="C5" s="93">
        <v>12551</v>
      </c>
      <c r="D5" s="91">
        <v>103</v>
      </c>
      <c r="E5" s="91">
        <v>230</v>
      </c>
      <c r="F5" s="91">
        <v>1619</v>
      </c>
      <c r="G5" s="91">
        <v>285</v>
      </c>
      <c r="H5" s="91">
        <v>0</v>
      </c>
      <c r="I5" s="91">
        <v>0</v>
      </c>
      <c r="J5" s="91">
        <v>0</v>
      </c>
    </row>
    <row r="6" spans="1:10" ht="27.95" customHeight="1" x14ac:dyDescent="0.15">
      <c r="A6" s="865" t="s">
        <v>1664</v>
      </c>
      <c r="B6" s="96" t="s">
        <v>373</v>
      </c>
      <c r="C6" s="93">
        <v>4418</v>
      </c>
      <c r="D6" s="91">
        <v>87</v>
      </c>
      <c r="E6" s="91">
        <v>85</v>
      </c>
      <c r="F6" s="91">
        <v>1505</v>
      </c>
      <c r="G6" s="91">
        <v>194</v>
      </c>
      <c r="H6" s="91">
        <v>0</v>
      </c>
      <c r="I6" s="91">
        <v>0</v>
      </c>
      <c r="J6" s="91">
        <v>0</v>
      </c>
    </row>
    <row r="7" spans="1:10" ht="27.95" customHeight="1" x14ac:dyDescent="0.15">
      <c r="A7" s="865"/>
      <c r="B7" s="247" t="s">
        <v>374</v>
      </c>
      <c r="C7" s="93">
        <v>12647</v>
      </c>
      <c r="D7" s="91">
        <v>112</v>
      </c>
      <c r="E7" s="91">
        <v>230</v>
      </c>
      <c r="F7" s="91">
        <v>1586</v>
      </c>
      <c r="G7" s="91">
        <v>346</v>
      </c>
      <c r="H7" s="91">
        <v>0</v>
      </c>
      <c r="I7" s="91">
        <v>0</v>
      </c>
      <c r="J7" s="91">
        <v>0</v>
      </c>
    </row>
    <row r="8" spans="1:10" ht="27.95" customHeight="1" x14ac:dyDescent="0.15">
      <c r="A8" s="865" t="s">
        <v>1845</v>
      </c>
      <c r="B8" s="96" t="s">
        <v>373</v>
      </c>
      <c r="C8" s="93">
        <v>4195</v>
      </c>
      <c r="D8" s="91">
        <v>89</v>
      </c>
      <c r="E8" s="91">
        <v>44</v>
      </c>
      <c r="F8" s="91">
        <v>1420</v>
      </c>
      <c r="G8" s="91">
        <v>206</v>
      </c>
      <c r="H8" s="91">
        <v>0</v>
      </c>
      <c r="I8" s="91">
        <v>0</v>
      </c>
      <c r="J8" s="91">
        <v>0</v>
      </c>
    </row>
    <row r="9" spans="1:10" ht="27.95" customHeight="1" x14ac:dyDescent="0.15">
      <c r="A9" s="865"/>
      <c r="B9" s="247" t="s">
        <v>374</v>
      </c>
      <c r="C9" s="93">
        <v>12729</v>
      </c>
      <c r="D9" s="91">
        <v>95</v>
      </c>
      <c r="E9" s="91">
        <v>202</v>
      </c>
      <c r="F9" s="91">
        <v>1528</v>
      </c>
      <c r="G9" s="91">
        <v>367</v>
      </c>
      <c r="H9" s="91">
        <v>0</v>
      </c>
      <c r="I9" s="91">
        <v>0</v>
      </c>
      <c r="J9" s="91">
        <v>0</v>
      </c>
    </row>
    <row r="10" spans="1:10" ht="27.95" customHeight="1" x14ac:dyDescent="0.15">
      <c r="A10" s="865" t="s">
        <v>1955</v>
      </c>
      <c r="B10" s="96" t="s">
        <v>373</v>
      </c>
      <c r="C10" s="93">
        <v>3825</v>
      </c>
      <c r="D10" s="91">
        <v>90</v>
      </c>
      <c r="E10" s="91">
        <v>45</v>
      </c>
      <c r="F10" s="91">
        <v>1312</v>
      </c>
      <c r="G10" s="91">
        <v>376</v>
      </c>
      <c r="H10" s="91">
        <v>0</v>
      </c>
      <c r="I10" s="91">
        <v>0</v>
      </c>
      <c r="J10" s="91">
        <v>0</v>
      </c>
    </row>
    <row r="11" spans="1:10" ht="27.95" customHeight="1" x14ac:dyDescent="0.15">
      <c r="A11" s="865"/>
      <c r="B11" s="247" t="s">
        <v>374</v>
      </c>
      <c r="C11" s="93">
        <v>12636</v>
      </c>
      <c r="D11" s="91">
        <v>89</v>
      </c>
      <c r="E11" s="91">
        <v>200</v>
      </c>
      <c r="F11" s="91">
        <v>1380</v>
      </c>
      <c r="G11" s="91">
        <v>439</v>
      </c>
      <c r="H11" s="91">
        <v>0</v>
      </c>
      <c r="I11" s="91">
        <v>0</v>
      </c>
      <c r="J11" s="91">
        <v>0</v>
      </c>
    </row>
    <row r="12" spans="1:10" ht="27.95" customHeight="1" x14ac:dyDescent="0.15">
      <c r="A12" s="865" t="s">
        <v>2011</v>
      </c>
      <c r="B12" s="96" t="s">
        <v>373</v>
      </c>
      <c r="C12" s="93">
        <v>3590</v>
      </c>
      <c r="D12" s="91">
        <v>77</v>
      </c>
      <c r="E12" s="91">
        <v>42</v>
      </c>
      <c r="F12" s="91">
        <v>1252</v>
      </c>
      <c r="G12" s="91">
        <v>383</v>
      </c>
      <c r="H12" s="91">
        <v>0</v>
      </c>
      <c r="I12" s="91">
        <v>0</v>
      </c>
      <c r="J12" s="91">
        <v>0</v>
      </c>
    </row>
    <row r="13" spans="1:10" ht="27.95" customHeight="1" thickBot="1" x14ac:dyDescent="0.2">
      <c r="A13" s="866"/>
      <c r="B13" s="381" t="s">
        <v>374</v>
      </c>
      <c r="C13" s="103">
        <v>12179</v>
      </c>
      <c r="D13" s="95">
        <v>89</v>
      </c>
      <c r="E13" s="95">
        <v>201</v>
      </c>
      <c r="F13" s="95">
        <v>1284</v>
      </c>
      <c r="G13" s="95">
        <v>400</v>
      </c>
      <c r="H13" s="95">
        <v>0</v>
      </c>
      <c r="I13" s="95">
        <v>0</v>
      </c>
      <c r="J13" s="95">
        <v>0</v>
      </c>
    </row>
    <row r="14" spans="1:10" ht="24" customHeight="1" x14ac:dyDescent="0.15">
      <c r="A14" s="878" t="s">
        <v>146</v>
      </c>
      <c r="B14" s="879"/>
      <c r="C14" s="879"/>
      <c r="D14" s="879"/>
      <c r="E14" s="879"/>
      <c r="F14" s="879"/>
      <c r="G14" s="879"/>
      <c r="H14" s="728" t="s">
        <v>2056</v>
      </c>
      <c r="I14" s="674"/>
      <c r="J14" s="674"/>
    </row>
    <row r="15" spans="1:10" ht="24" customHeight="1" x14ac:dyDescent="0.15">
      <c r="A15" s="382" t="s">
        <v>502</v>
      </c>
      <c r="B15" s="383"/>
      <c r="C15" s="150"/>
      <c r="D15" s="150"/>
      <c r="E15" s="150"/>
      <c r="F15" s="150"/>
      <c r="G15" s="150"/>
    </row>
    <row r="16" spans="1:10" ht="24" customHeight="1" x14ac:dyDescent="0.15">
      <c r="A16" s="382"/>
      <c r="B16" s="383"/>
      <c r="C16" s="150"/>
      <c r="D16" s="150"/>
      <c r="E16" s="150"/>
      <c r="F16" s="150"/>
      <c r="G16" s="150"/>
    </row>
    <row r="17" spans="1:10" ht="24" customHeight="1" x14ac:dyDescent="0.15">
      <c r="A17" s="382"/>
      <c r="B17" s="383"/>
      <c r="C17" s="150"/>
      <c r="D17" s="150"/>
      <c r="E17" s="150"/>
      <c r="F17" s="150"/>
      <c r="G17" s="150"/>
    </row>
    <row r="18" spans="1:10" ht="24" customHeight="1" thickBot="1" x14ac:dyDescent="0.2">
      <c r="A18" s="176" t="s">
        <v>365</v>
      </c>
      <c r="B18" s="181"/>
      <c r="C18" s="95"/>
      <c r="D18" s="95"/>
      <c r="E18" s="95"/>
      <c r="F18" s="95"/>
      <c r="G18" s="95"/>
      <c r="H18" s="95"/>
      <c r="I18" s="95"/>
      <c r="J18" s="95"/>
    </row>
    <row r="19" spans="1:10" ht="36" customHeight="1" x14ac:dyDescent="0.15">
      <c r="A19" s="752" t="s">
        <v>664</v>
      </c>
      <c r="B19" s="726"/>
      <c r="C19" s="727" t="s">
        <v>362</v>
      </c>
      <c r="D19" s="660"/>
      <c r="E19" s="662"/>
      <c r="F19" s="727" t="s">
        <v>363</v>
      </c>
      <c r="G19" s="660"/>
      <c r="H19" s="660"/>
      <c r="I19" s="660"/>
      <c r="J19" s="721" t="s">
        <v>733</v>
      </c>
    </row>
    <row r="20" spans="1:10" ht="36" customHeight="1" x14ac:dyDescent="0.15">
      <c r="A20" s="652"/>
      <c r="B20" s="653"/>
      <c r="C20" s="98" t="s">
        <v>732</v>
      </c>
      <c r="D20" s="99" t="s">
        <v>396</v>
      </c>
      <c r="E20" s="98" t="s">
        <v>397</v>
      </c>
      <c r="F20" s="99" t="s">
        <v>732</v>
      </c>
      <c r="G20" s="100" t="s">
        <v>734</v>
      </c>
      <c r="H20" s="101" t="s">
        <v>449</v>
      </c>
      <c r="I20" s="384" t="s">
        <v>450</v>
      </c>
      <c r="J20" s="668"/>
    </row>
    <row r="21" spans="1:10" ht="36" customHeight="1" x14ac:dyDescent="0.15">
      <c r="A21" s="724" t="s">
        <v>2010</v>
      </c>
      <c r="B21" s="705"/>
      <c r="C21" s="105">
        <f>IF(SUM(D21:E21)=0,"",SUM(D21:E21))</f>
        <v>9184</v>
      </c>
      <c r="D21" s="222">
        <v>2165</v>
      </c>
      <c r="E21" s="222">
        <v>7019</v>
      </c>
      <c r="F21" s="106">
        <f>IF(SUM(G21:I21)=0,"",SUM(G21:I21))</f>
        <v>89</v>
      </c>
      <c r="G21" s="222">
        <v>60</v>
      </c>
      <c r="H21" s="222">
        <v>29</v>
      </c>
      <c r="I21" s="222">
        <v>0</v>
      </c>
      <c r="J21" s="222">
        <v>1212</v>
      </c>
    </row>
    <row r="22" spans="1:10" ht="36" customHeight="1" x14ac:dyDescent="0.15">
      <c r="A22" s="728" t="s">
        <v>1664</v>
      </c>
      <c r="B22" s="698"/>
      <c r="C22" s="105">
        <f>IF(SUM(D22:E22)=0,"",SUM(D22:E22))</f>
        <v>8609</v>
      </c>
      <c r="D22" s="91">
        <v>2003</v>
      </c>
      <c r="E22" s="91">
        <v>6606</v>
      </c>
      <c r="F22" s="106">
        <f>IF(SUM(G22:I22)=0,"",SUM(G22:I22))</f>
        <v>83</v>
      </c>
      <c r="G22" s="91">
        <v>53</v>
      </c>
      <c r="H22" s="91">
        <v>30</v>
      </c>
      <c r="I22" s="91">
        <v>0</v>
      </c>
      <c r="J22" s="91">
        <v>1100</v>
      </c>
    </row>
    <row r="23" spans="1:10" ht="36" customHeight="1" x14ac:dyDescent="0.15">
      <c r="A23" s="728" t="s">
        <v>1845</v>
      </c>
      <c r="B23" s="698"/>
      <c r="C23" s="105">
        <f>IF(SUM(D23:E23)=0,"",SUM(D23:E23))</f>
        <v>8107</v>
      </c>
      <c r="D23" s="91">
        <v>1852</v>
      </c>
      <c r="E23" s="91">
        <v>6255</v>
      </c>
      <c r="F23" s="106">
        <f>IF(SUM(G23:I23)=0,"",SUM(G23:I23))</f>
        <v>74</v>
      </c>
      <c r="G23" s="91">
        <v>48</v>
      </c>
      <c r="H23" s="91">
        <v>26</v>
      </c>
      <c r="I23" s="91">
        <v>0</v>
      </c>
      <c r="J23" s="91">
        <v>1022</v>
      </c>
    </row>
    <row r="24" spans="1:10" ht="36" customHeight="1" x14ac:dyDescent="0.15">
      <c r="A24" s="728" t="s">
        <v>1955</v>
      </c>
      <c r="B24" s="698"/>
      <c r="C24" s="105">
        <f>IF(SUM(D24:E24)=0,"",SUM(D24:E24))</f>
        <v>7591</v>
      </c>
      <c r="D24" s="91">
        <v>1780</v>
      </c>
      <c r="E24" s="91">
        <v>5811</v>
      </c>
      <c r="F24" s="106">
        <f>IF(SUM(G24:I24)=0,"",SUM(G24:I24))</f>
        <v>70</v>
      </c>
      <c r="G24" s="91">
        <v>47</v>
      </c>
      <c r="H24" s="91">
        <v>23</v>
      </c>
      <c r="I24" s="91">
        <v>0</v>
      </c>
      <c r="J24" s="91">
        <v>934</v>
      </c>
    </row>
    <row r="25" spans="1:10" ht="36" customHeight="1" thickBot="1" x14ac:dyDescent="0.2">
      <c r="A25" s="737" t="s">
        <v>2011</v>
      </c>
      <c r="B25" s="693"/>
      <c r="C25" s="107">
        <f>IF(SUM(D25:E25)=0,"",SUM(D25:E25))</f>
        <v>7073</v>
      </c>
      <c r="D25" s="95">
        <v>1675</v>
      </c>
      <c r="E25" s="95">
        <v>5398</v>
      </c>
      <c r="F25" s="108">
        <f>IF(SUM(G25:I25)=0,"",SUM(G25:I25))</f>
        <v>71</v>
      </c>
      <c r="G25" s="95">
        <v>49</v>
      </c>
      <c r="H25" s="95">
        <v>22</v>
      </c>
      <c r="I25" s="95">
        <v>0</v>
      </c>
      <c r="J25" s="95">
        <v>852</v>
      </c>
    </row>
    <row r="26" spans="1:10" ht="24" customHeight="1" x14ac:dyDescent="0.15">
      <c r="A26" s="221" t="s">
        <v>366</v>
      </c>
    </row>
    <row r="27" spans="1:10" ht="24" customHeight="1" x14ac:dyDescent="0.15">
      <c r="E27" s="91"/>
      <c r="F27" s="91"/>
      <c r="G27" s="91"/>
      <c r="H27" s="712" t="s">
        <v>350</v>
      </c>
      <c r="I27" s="713"/>
      <c r="J27" s="713"/>
    </row>
  </sheetData>
  <sheetProtection sheet="1"/>
  <mergeCells count="20">
    <mergeCell ref="A22:B22"/>
    <mergeCell ref="C19:E19"/>
    <mergeCell ref="F19:I19"/>
    <mergeCell ref="A24:B24"/>
    <mergeCell ref="H27:J27"/>
    <mergeCell ref="C2:F2"/>
    <mergeCell ref="G2:J2"/>
    <mergeCell ref="A2:B3"/>
    <mergeCell ref="A19:B20"/>
    <mergeCell ref="H14:J14"/>
    <mergeCell ref="J19:J20"/>
    <mergeCell ref="A21:B21"/>
    <mergeCell ref="A8:A9"/>
    <mergeCell ref="A10:A11"/>
    <mergeCell ref="A6:A7"/>
    <mergeCell ref="A4:A5"/>
    <mergeCell ref="A23:B23"/>
    <mergeCell ref="A12:A13"/>
    <mergeCell ref="A14:G14"/>
    <mergeCell ref="A25:B25"/>
  </mergeCells>
  <phoneticPr fontId="2"/>
  <pageMargins left="0.74803149606299213" right="0.78740157480314965" top="0.98425196850393704" bottom="0.98425196850393704" header="0.51181102362204722" footer="0.51181102362204722"/>
  <pageSetup paperSize="9" scale="96" firstPageNumber="35" orientation="portrait" useFirstPageNumber="1" r:id="rId1"/>
  <headerFooter alignWithMargins="0">
    <oddHeader>&amp;C&amp;"ＭＳ 明朝,標準"&amp;16（2）通　信</oddHeader>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44"/>
  <sheetViews>
    <sheetView zoomScaleNormal="100" workbookViewId="0">
      <selection activeCell="P11" sqref="P11"/>
    </sheetView>
  </sheetViews>
  <sheetFormatPr defaultRowHeight="21.95" customHeight="1" x14ac:dyDescent="0.15"/>
  <cols>
    <col min="1" max="1" width="13" style="90" customWidth="1"/>
    <col min="2" max="2" width="9.875" style="83" bestFit="1" customWidth="1"/>
    <col min="3" max="3" width="11.75" style="83" bestFit="1" customWidth="1"/>
    <col min="4" max="4" width="9.75" style="83" bestFit="1" customWidth="1"/>
    <col min="5" max="5" width="10.625" style="83" bestFit="1" customWidth="1"/>
    <col min="6" max="7" width="10.25" style="83" customWidth="1"/>
    <col min="8" max="8" width="9.25" style="83" bestFit="1" customWidth="1"/>
    <col min="9" max="9" width="10.625" style="83" customWidth="1"/>
    <col min="10" max="16384" width="9" style="83"/>
  </cols>
  <sheetData>
    <row r="1" spans="1:9" ht="17.25" customHeight="1" thickBot="1" x14ac:dyDescent="0.2">
      <c r="A1" s="176" t="s">
        <v>2</v>
      </c>
      <c r="B1" s="95"/>
      <c r="C1" s="95"/>
      <c r="D1" s="95"/>
      <c r="E1" s="95"/>
      <c r="F1" s="95"/>
      <c r="G1" s="95"/>
      <c r="H1" s="95"/>
      <c r="I1" s="95" t="s">
        <v>428</v>
      </c>
    </row>
    <row r="2" spans="1:9" ht="21.95" customHeight="1" x14ac:dyDescent="0.15">
      <c r="A2" s="722" t="s">
        <v>664</v>
      </c>
      <c r="B2" s="727" t="s">
        <v>547</v>
      </c>
      <c r="C2" s="730"/>
      <c r="D2" s="730"/>
      <c r="E2" s="730"/>
      <c r="F2" s="730"/>
      <c r="G2" s="730"/>
      <c r="H2" s="730"/>
      <c r="I2" s="730"/>
    </row>
    <row r="3" spans="1:9" ht="27" x14ac:dyDescent="0.15">
      <c r="A3" s="653"/>
      <c r="B3" s="99" t="s">
        <v>732</v>
      </c>
      <c r="C3" s="245" t="s">
        <v>740</v>
      </c>
      <c r="D3" s="99" t="s">
        <v>741</v>
      </c>
      <c r="E3" s="245" t="s">
        <v>742</v>
      </c>
      <c r="F3" s="357" t="s">
        <v>744</v>
      </c>
      <c r="G3" s="245" t="s">
        <v>743</v>
      </c>
      <c r="H3" s="357" t="s">
        <v>745</v>
      </c>
      <c r="I3" s="380" t="s">
        <v>18</v>
      </c>
    </row>
    <row r="4" spans="1:9" ht="21.95" customHeight="1" x14ac:dyDescent="0.15">
      <c r="A4" s="92" t="s">
        <v>1965</v>
      </c>
      <c r="B4" s="93">
        <v>41497</v>
      </c>
      <c r="C4" s="92" t="s">
        <v>369</v>
      </c>
      <c r="D4" s="92" t="s">
        <v>369</v>
      </c>
      <c r="E4" s="92" t="s">
        <v>369</v>
      </c>
      <c r="F4" s="92" t="s">
        <v>369</v>
      </c>
      <c r="G4" s="92" t="s">
        <v>369</v>
      </c>
      <c r="H4" s="92" t="s">
        <v>369</v>
      </c>
      <c r="I4" s="92" t="s">
        <v>369</v>
      </c>
    </row>
    <row r="5" spans="1:9" ht="21.95" customHeight="1" x14ac:dyDescent="0.15">
      <c r="A5" s="231" t="s">
        <v>1966</v>
      </c>
      <c r="B5" s="93">
        <v>41345</v>
      </c>
      <c r="C5" s="92" t="s">
        <v>369</v>
      </c>
      <c r="D5" s="92" t="s">
        <v>369</v>
      </c>
      <c r="E5" s="92" t="s">
        <v>369</v>
      </c>
      <c r="F5" s="92" t="s">
        <v>369</v>
      </c>
      <c r="G5" s="92" t="s">
        <v>369</v>
      </c>
      <c r="H5" s="92" t="s">
        <v>369</v>
      </c>
      <c r="I5" s="92" t="s">
        <v>369</v>
      </c>
    </row>
    <row r="6" spans="1:9" ht="21.95" customHeight="1" x14ac:dyDescent="0.15">
      <c r="A6" s="231" t="s">
        <v>871</v>
      </c>
      <c r="B6" s="93">
        <v>41321</v>
      </c>
      <c r="C6" s="92" t="s">
        <v>369</v>
      </c>
      <c r="D6" s="92" t="s">
        <v>369</v>
      </c>
      <c r="E6" s="92" t="s">
        <v>369</v>
      </c>
      <c r="F6" s="92" t="s">
        <v>369</v>
      </c>
      <c r="G6" s="92" t="s">
        <v>369</v>
      </c>
      <c r="H6" s="92" t="s">
        <v>369</v>
      </c>
      <c r="I6" s="92" t="s">
        <v>369</v>
      </c>
    </row>
    <row r="7" spans="1:9" ht="21.95" customHeight="1" x14ac:dyDescent="0.15">
      <c r="A7" s="231" t="s">
        <v>1583</v>
      </c>
      <c r="B7" s="93">
        <v>41351</v>
      </c>
      <c r="C7" s="92" t="s">
        <v>369</v>
      </c>
      <c r="D7" s="92" t="s">
        <v>369</v>
      </c>
      <c r="E7" s="92" t="s">
        <v>369</v>
      </c>
      <c r="F7" s="92" t="s">
        <v>369</v>
      </c>
      <c r="G7" s="92" t="s">
        <v>369</v>
      </c>
      <c r="H7" s="92" t="s">
        <v>369</v>
      </c>
      <c r="I7" s="92" t="s">
        <v>369</v>
      </c>
    </row>
    <row r="8" spans="1:9" ht="21.95" customHeight="1" thickBot="1" x14ac:dyDescent="0.2">
      <c r="A8" s="232" t="s">
        <v>1663</v>
      </c>
      <c r="B8" s="103">
        <v>41375</v>
      </c>
      <c r="C8" s="110" t="s">
        <v>369</v>
      </c>
      <c r="D8" s="110" t="s">
        <v>369</v>
      </c>
      <c r="E8" s="110" t="s">
        <v>369</v>
      </c>
      <c r="F8" s="110" t="s">
        <v>369</v>
      </c>
      <c r="G8" s="110" t="s">
        <v>369</v>
      </c>
      <c r="H8" s="110" t="s">
        <v>369</v>
      </c>
      <c r="I8" s="110" t="s">
        <v>369</v>
      </c>
    </row>
    <row r="9" spans="1:9" ht="18" customHeight="1" x14ac:dyDescent="0.15">
      <c r="H9" s="728" t="s">
        <v>574</v>
      </c>
      <c r="I9" s="674"/>
    </row>
    <row r="10" spans="1:9" ht="13.5" customHeight="1" x14ac:dyDescent="0.15"/>
    <row r="11" spans="1:9" ht="18" customHeight="1" thickBot="1" x14ac:dyDescent="0.2">
      <c r="A11" s="221" t="s">
        <v>736</v>
      </c>
    </row>
    <row r="12" spans="1:9" ht="21.95" customHeight="1" x14ac:dyDescent="0.15">
      <c r="A12" s="722" t="s">
        <v>664</v>
      </c>
      <c r="B12" s="727" t="s">
        <v>2065</v>
      </c>
      <c r="C12" s="730"/>
      <c r="D12" s="730"/>
      <c r="E12" s="730"/>
      <c r="F12" s="730"/>
      <c r="G12" s="730"/>
      <c r="H12" s="730"/>
      <c r="I12" s="730"/>
    </row>
    <row r="13" spans="1:9" ht="27" x14ac:dyDescent="0.15">
      <c r="A13" s="653"/>
      <c r="B13" s="99" t="s">
        <v>732</v>
      </c>
      <c r="C13" s="245" t="s">
        <v>740</v>
      </c>
      <c r="D13" s="99" t="s">
        <v>741</v>
      </c>
      <c r="E13" s="245" t="s">
        <v>742</v>
      </c>
      <c r="F13" s="357" t="s">
        <v>744</v>
      </c>
      <c r="G13" s="245" t="s">
        <v>743</v>
      </c>
      <c r="H13" s="357" t="s">
        <v>745</v>
      </c>
      <c r="I13" s="380" t="s">
        <v>18</v>
      </c>
    </row>
    <row r="14" spans="1:9" ht="21.95" customHeight="1" x14ac:dyDescent="0.15">
      <c r="A14" s="92" t="s">
        <v>1965</v>
      </c>
      <c r="B14" s="93">
        <v>170598</v>
      </c>
      <c r="C14" s="92" t="s">
        <v>369</v>
      </c>
      <c r="D14" s="92" t="s">
        <v>369</v>
      </c>
      <c r="E14" s="92" t="s">
        <v>369</v>
      </c>
      <c r="F14" s="92" t="s">
        <v>369</v>
      </c>
      <c r="G14" s="92" t="s">
        <v>369</v>
      </c>
      <c r="H14" s="92" t="s">
        <v>369</v>
      </c>
      <c r="I14" s="92" t="s">
        <v>369</v>
      </c>
    </row>
    <row r="15" spans="1:9" ht="21.95" customHeight="1" x14ac:dyDescent="0.15">
      <c r="A15" s="231" t="s">
        <v>1966</v>
      </c>
      <c r="B15" s="93">
        <v>166001</v>
      </c>
      <c r="C15" s="92" t="s">
        <v>369</v>
      </c>
      <c r="D15" s="92" t="s">
        <v>369</v>
      </c>
      <c r="E15" s="92" t="s">
        <v>369</v>
      </c>
      <c r="F15" s="92" t="s">
        <v>369</v>
      </c>
      <c r="G15" s="92" t="s">
        <v>369</v>
      </c>
      <c r="H15" s="92" t="s">
        <v>369</v>
      </c>
      <c r="I15" s="92" t="s">
        <v>369</v>
      </c>
    </row>
    <row r="16" spans="1:9" ht="21.95" customHeight="1" x14ac:dyDescent="0.15">
      <c r="A16" s="231" t="s">
        <v>871</v>
      </c>
      <c r="B16" s="93">
        <v>162646</v>
      </c>
      <c r="C16" s="92" t="s">
        <v>369</v>
      </c>
      <c r="D16" s="92" t="s">
        <v>369</v>
      </c>
      <c r="E16" s="92" t="s">
        <v>369</v>
      </c>
      <c r="F16" s="92" t="s">
        <v>369</v>
      </c>
      <c r="G16" s="92" t="s">
        <v>369</v>
      </c>
      <c r="H16" s="92" t="s">
        <v>369</v>
      </c>
      <c r="I16" s="92" t="s">
        <v>369</v>
      </c>
    </row>
    <row r="17" spans="1:9" ht="21.95" customHeight="1" x14ac:dyDescent="0.15">
      <c r="A17" s="231" t="s">
        <v>1583</v>
      </c>
      <c r="B17" s="93">
        <v>151426</v>
      </c>
      <c r="C17" s="92" t="s">
        <v>369</v>
      </c>
      <c r="D17" s="92" t="s">
        <v>369</v>
      </c>
      <c r="E17" s="92" t="s">
        <v>369</v>
      </c>
      <c r="F17" s="92" t="s">
        <v>369</v>
      </c>
      <c r="G17" s="92" t="s">
        <v>369</v>
      </c>
      <c r="H17" s="92" t="s">
        <v>369</v>
      </c>
      <c r="I17" s="92" t="s">
        <v>369</v>
      </c>
    </row>
    <row r="18" spans="1:9" s="91" customFormat="1" ht="21.95" customHeight="1" thickBot="1" x14ac:dyDescent="0.2">
      <c r="A18" s="232" t="s">
        <v>1663</v>
      </c>
      <c r="B18" s="103">
        <v>144799</v>
      </c>
      <c r="C18" s="110" t="s">
        <v>369</v>
      </c>
      <c r="D18" s="110" t="s">
        <v>369</v>
      </c>
      <c r="E18" s="110" t="s">
        <v>369</v>
      </c>
      <c r="F18" s="110" t="s">
        <v>369</v>
      </c>
      <c r="G18" s="110" t="s">
        <v>369</v>
      </c>
      <c r="H18" s="110" t="s">
        <v>369</v>
      </c>
      <c r="I18" s="110" t="s">
        <v>369</v>
      </c>
    </row>
    <row r="19" spans="1:9" ht="18" customHeight="1" x14ac:dyDescent="0.15">
      <c r="H19" s="728" t="s">
        <v>574</v>
      </c>
      <c r="I19" s="674"/>
    </row>
    <row r="20" spans="1:9" ht="14.25" customHeight="1" x14ac:dyDescent="0.15"/>
    <row r="21" spans="1:9" ht="18" customHeight="1" thickBot="1" x14ac:dyDescent="0.2">
      <c r="A21" s="176" t="s">
        <v>737</v>
      </c>
      <c r="B21" s="95"/>
      <c r="C21" s="95"/>
      <c r="D21" s="95"/>
      <c r="E21" s="95"/>
      <c r="F21" s="95"/>
      <c r="G21" s="95" t="s">
        <v>428</v>
      </c>
    </row>
    <row r="22" spans="1:9" ht="21.95" customHeight="1" x14ac:dyDescent="0.15">
      <c r="A22" s="722" t="s">
        <v>664</v>
      </c>
      <c r="B22" s="727" t="s">
        <v>40</v>
      </c>
      <c r="C22" s="730"/>
      <c r="D22" s="730"/>
      <c r="E22" s="730"/>
      <c r="F22" s="730"/>
      <c r="G22" s="730"/>
    </row>
    <row r="23" spans="1:9" ht="21.95" customHeight="1" x14ac:dyDescent="0.15">
      <c r="A23" s="755"/>
      <c r="B23" s="98" t="s">
        <v>732</v>
      </c>
      <c r="C23" s="99" t="s">
        <v>585</v>
      </c>
      <c r="D23" s="98" t="s">
        <v>586</v>
      </c>
      <c r="E23" s="99" t="s">
        <v>455</v>
      </c>
      <c r="F23" s="99" t="s">
        <v>456</v>
      </c>
      <c r="G23" s="98" t="s">
        <v>816</v>
      </c>
    </row>
    <row r="24" spans="1:9" ht="21.95" customHeight="1" x14ac:dyDescent="0.15">
      <c r="A24" s="92" t="s">
        <v>1965</v>
      </c>
      <c r="B24" s="93">
        <v>3109</v>
      </c>
      <c r="C24" s="92" t="s">
        <v>369</v>
      </c>
      <c r="D24" s="92" t="s">
        <v>369</v>
      </c>
      <c r="E24" s="92" t="s">
        <v>369</v>
      </c>
      <c r="F24" s="92" t="s">
        <v>369</v>
      </c>
      <c r="G24" s="92" t="s">
        <v>369</v>
      </c>
    </row>
    <row r="25" spans="1:9" ht="21.95" customHeight="1" x14ac:dyDescent="0.15">
      <c r="A25" s="231" t="s">
        <v>1966</v>
      </c>
      <c r="B25" s="93">
        <v>3007</v>
      </c>
      <c r="C25" s="92" t="s">
        <v>369</v>
      </c>
      <c r="D25" s="92" t="s">
        <v>369</v>
      </c>
      <c r="E25" s="92" t="s">
        <v>369</v>
      </c>
      <c r="F25" s="92" t="s">
        <v>369</v>
      </c>
      <c r="G25" s="92" t="s">
        <v>369</v>
      </c>
    </row>
    <row r="26" spans="1:9" ht="21.95" customHeight="1" x14ac:dyDescent="0.15">
      <c r="A26" s="231" t="s">
        <v>871</v>
      </c>
      <c r="B26" s="93">
        <v>2923</v>
      </c>
      <c r="C26" s="92" t="s">
        <v>369</v>
      </c>
      <c r="D26" s="92" t="s">
        <v>369</v>
      </c>
      <c r="E26" s="92" t="s">
        <v>369</v>
      </c>
      <c r="F26" s="92" t="s">
        <v>369</v>
      </c>
      <c r="G26" s="92" t="s">
        <v>369</v>
      </c>
    </row>
    <row r="27" spans="1:9" ht="21.95" customHeight="1" x14ac:dyDescent="0.15">
      <c r="A27" s="231" t="s">
        <v>1583</v>
      </c>
      <c r="B27" s="93">
        <v>2883</v>
      </c>
      <c r="C27" s="92" t="s">
        <v>369</v>
      </c>
      <c r="D27" s="92" t="s">
        <v>369</v>
      </c>
      <c r="E27" s="92" t="s">
        <v>369</v>
      </c>
      <c r="F27" s="92" t="s">
        <v>369</v>
      </c>
      <c r="G27" s="92" t="s">
        <v>369</v>
      </c>
    </row>
    <row r="28" spans="1:9" ht="21.95" customHeight="1" thickBot="1" x14ac:dyDescent="0.2">
      <c r="A28" s="232" t="s">
        <v>1663</v>
      </c>
      <c r="B28" s="103">
        <v>2801</v>
      </c>
      <c r="C28" s="110" t="s">
        <v>369</v>
      </c>
      <c r="D28" s="110" t="s">
        <v>369</v>
      </c>
      <c r="E28" s="110" t="s">
        <v>369</v>
      </c>
      <c r="F28" s="110" t="s">
        <v>369</v>
      </c>
      <c r="G28" s="110" t="s">
        <v>369</v>
      </c>
    </row>
    <row r="29" spans="1:9" ht="18" customHeight="1" x14ac:dyDescent="0.15">
      <c r="F29" s="728" t="s">
        <v>574</v>
      </c>
      <c r="G29" s="674"/>
    </row>
    <row r="30" spans="1:9" ht="14.25" customHeight="1" x14ac:dyDescent="0.15"/>
    <row r="31" spans="1:9" ht="18" customHeight="1" thickBot="1" x14ac:dyDescent="0.2">
      <c r="A31" s="221" t="s">
        <v>738</v>
      </c>
    </row>
    <row r="32" spans="1:9" ht="21.95" customHeight="1" x14ac:dyDescent="0.15">
      <c r="A32" s="722" t="s">
        <v>664</v>
      </c>
      <c r="B32" s="727" t="s">
        <v>2066</v>
      </c>
      <c r="C32" s="730"/>
      <c r="D32" s="730"/>
      <c r="E32" s="730"/>
      <c r="F32" s="730"/>
      <c r="G32" s="730"/>
    </row>
    <row r="33" spans="1:10" ht="21.95" customHeight="1" x14ac:dyDescent="0.15">
      <c r="A33" s="755"/>
      <c r="B33" s="98" t="s">
        <v>732</v>
      </c>
      <c r="C33" s="99" t="s">
        <v>585</v>
      </c>
      <c r="D33" s="98" t="s">
        <v>586</v>
      </c>
      <c r="E33" s="99" t="s">
        <v>455</v>
      </c>
      <c r="F33" s="99" t="s">
        <v>456</v>
      </c>
      <c r="G33" s="98" t="s">
        <v>816</v>
      </c>
    </row>
    <row r="34" spans="1:10" ht="21.95" customHeight="1" x14ac:dyDescent="0.15">
      <c r="A34" s="92" t="s">
        <v>1965</v>
      </c>
      <c r="B34" s="93">
        <v>19204</v>
      </c>
      <c r="C34" s="92" t="s">
        <v>369</v>
      </c>
      <c r="D34" s="92" t="s">
        <v>369</v>
      </c>
      <c r="E34" s="92" t="s">
        <v>369</v>
      </c>
      <c r="F34" s="92" t="s">
        <v>369</v>
      </c>
      <c r="G34" s="92" t="s">
        <v>369</v>
      </c>
    </row>
    <row r="35" spans="1:10" ht="21.95" customHeight="1" x14ac:dyDescent="0.15">
      <c r="A35" s="231" t="s">
        <v>1966</v>
      </c>
      <c r="B35" s="93">
        <v>18662</v>
      </c>
      <c r="C35" s="92" t="s">
        <v>369</v>
      </c>
      <c r="D35" s="92" t="s">
        <v>369</v>
      </c>
      <c r="E35" s="92" t="s">
        <v>369</v>
      </c>
      <c r="F35" s="92" t="s">
        <v>369</v>
      </c>
      <c r="G35" s="92" t="s">
        <v>369</v>
      </c>
    </row>
    <row r="36" spans="1:10" ht="21.95" customHeight="1" x14ac:dyDescent="0.15">
      <c r="A36" s="231" t="s">
        <v>871</v>
      </c>
      <c r="B36" s="93">
        <v>18659</v>
      </c>
      <c r="C36" s="92" t="s">
        <v>369</v>
      </c>
      <c r="D36" s="92" t="s">
        <v>369</v>
      </c>
      <c r="E36" s="92" t="s">
        <v>369</v>
      </c>
      <c r="F36" s="92" t="s">
        <v>369</v>
      </c>
      <c r="G36" s="92" t="s">
        <v>369</v>
      </c>
    </row>
    <row r="37" spans="1:10" ht="21.95" customHeight="1" x14ac:dyDescent="0.15">
      <c r="A37" s="231" t="s">
        <v>1583</v>
      </c>
      <c r="B37" s="93">
        <v>17388</v>
      </c>
      <c r="C37" s="92" t="s">
        <v>369</v>
      </c>
      <c r="D37" s="92" t="s">
        <v>369</v>
      </c>
      <c r="E37" s="92" t="s">
        <v>369</v>
      </c>
      <c r="F37" s="92" t="s">
        <v>369</v>
      </c>
      <c r="G37" s="92" t="s">
        <v>369</v>
      </c>
    </row>
    <row r="38" spans="1:10" ht="21.95" customHeight="1" thickBot="1" x14ac:dyDescent="0.2">
      <c r="A38" s="232" t="s">
        <v>1663</v>
      </c>
      <c r="B38" s="103">
        <v>16311</v>
      </c>
      <c r="C38" s="110" t="s">
        <v>369</v>
      </c>
      <c r="D38" s="110" t="s">
        <v>369</v>
      </c>
      <c r="E38" s="110" t="s">
        <v>369</v>
      </c>
      <c r="F38" s="110" t="s">
        <v>369</v>
      </c>
      <c r="G38" s="110" t="s">
        <v>369</v>
      </c>
    </row>
    <row r="39" spans="1:10" ht="18" customHeight="1" x14ac:dyDescent="0.15">
      <c r="F39" s="728" t="s">
        <v>574</v>
      </c>
      <c r="G39" s="674"/>
    </row>
    <row r="40" spans="1:10" ht="21.95" customHeight="1" x14ac:dyDescent="0.15">
      <c r="A40" s="150" t="s">
        <v>1920</v>
      </c>
    </row>
    <row r="41" spans="1:10" ht="21.95" customHeight="1" x14ac:dyDescent="0.15">
      <c r="A41" s="150" t="s">
        <v>2057</v>
      </c>
      <c r="C41" s="150"/>
      <c r="D41" s="150"/>
      <c r="E41" s="150"/>
      <c r="F41" s="150"/>
      <c r="G41" s="150"/>
    </row>
    <row r="44" spans="1:10" ht="21.95" customHeight="1" x14ac:dyDescent="0.15">
      <c r="J44" s="83" ph="1"/>
    </row>
  </sheetData>
  <sheetProtection sheet="1"/>
  <mergeCells count="12">
    <mergeCell ref="F39:G39"/>
    <mergeCell ref="H19:I19"/>
    <mergeCell ref="A22:A23"/>
    <mergeCell ref="B22:G22"/>
    <mergeCell ref="F29:G29"/>
    <mergeCell ref="A32:A33"/>
    <mergeCell ref="B32:G32"/>
    <mergeCell ref="A2:A3"/>
    <mergeCell ref="B2:I2"/>
    <mergeCell ref="H9:I9"/>
    <mergeCell ref="A12:A13"/>
    <mergeCell ref="B12:I12"/>
  </mergeCells>
  <phoneticPr fontId="2"/>
  <pageMargins left="0.78740157480314965" right="0.78740157480314965" top="0.94488188976377963" bottom="0.86614173228346458" header="0.59055118110236227" footer="0.51181102362204722"/>
  <pageSetup paperSize="9" scale="91" firstPageNumber="36" orientation="portrait" useFirstPageNumber="1" horizontalDpi="1200" verticalDpi="1200" r:id="rId1"/>
  <headerFooter alignWithMargins="0">
    <oddHeader>&amp;C&amp;"ＭＳ 明朝,標準"&amp;16（1）電　気</oddHeader>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Q23"/>
  <sheetViews>
    <sheetView zoomScaleNormal="100" workbookViewId="0">
      <selection activeCell="P11" sqref="P11"/>
    </sheetView>
  </sheetViews>
  <sheetFormatPr defaultRowHeight="21.95" customHeight="1" x14ac:dyDescent="0.15"/>
  <cols>
    <col min="1" max="1" width="13.25" style="90" customWidth="1"/>
    <col min="2" max="4" width="20.625" style="83" customWidth="1"/>
    <col min="5" max="16384" width="9" style="83"/>
  </cols>
  <sheetData>
    <row r="1" spans="1:251" ht="32.1" customHeight="1" thickBot="1" x14ac:dyDescent="0.2">
      <c r="A1" s="176" t="s">
        <v>872</v>
      </c>
      <c r="B1" s="95"/>
      <c r="C1" s="95"/>
      <c r="D1" s="95"/>
    </row>
    <row r="2" spans="1:251" ht="32.1" customHeight="1" x14ac:dyDescent="0.15">
      <c r="A2" s="881" t="s">
        <v>664</v>
      </c>
      <c r="B2" s="675" t="s">
        <v>1935</v>
      </c>
      <c r="C2" s="880"/>
      <c r="D2" s="880"/>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row>
    <row r="3" spans="1:251" ht="32.1" customHeight="1" x14ac:dyDescent="0.15">
      <c r="A3" s="882"/>
      <c r="B3" s="385" t="s">
        <v>732</v>
      </c>
      <c r="C3" s="386" t="s">
        <v>873</v>
      </c>
      <c r="D3" s="385" t="s">
        <v>1933</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row>
    <row r="4" spans="1:251" ht="32.1" customHeight="1" x14ac:dyDescent="0.15">
      <c r="A4" s="231" t="s">
        <v>2010</v>
      </c>
      <c r="B4" s="387">
        <f>IF(SUM(C4:D4)=0,"",SUM(C4:D4))</f>
        <v>26332</v>
      </c>
      <c r="C4" s="46">
        <v>25329</v>
      </c>
      <c r="D4" s="46">
        <v>1003</v>
      </c>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row>
    <row r="5" spans="1:251" ht="32.1" customHeight="1" x14ac:dyDescent="0.15">
      <c r="A5" s="231" t="s">
        <v>1664</v>
      </c>
      <c r="B5" s="388">
        <f>IF(SUM(C5:D5)=0,"",SUM(C5:D5))</f>
        <v>26395</v>
      </c>
      <c r="C5" s="46">
        <v>25404</v>
      </c>
      <c r="D5" s="46">
        <v>991</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row>
    <row r="6" spans="1:251" ht="32.1" customHeight="1" x14ac:dyDescent="0.15">
      <c r="A6" s="231" t="s">
        <v>1845</v>
      </c>
      <c r="B6" s="388">
        <f>IF(SUM(C6:D6)=0,"",SUM(C6:D6))</f>
        <v>26460</v>
      </c>
      <c r="C6" s="46">
        <v>25483</v>
      </c>
      <c r="D6" s="46">
        <v>977</v>
      </c>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row>
    <row r="7" spans="1:251" ht="32.1" customHeight="1" x14ac:dyDescent="0.15">
      <c r="A7" s="231" t="s">
        <v>1955</v>
      </c>
      <c r="B7" s="388">
        <f>IF(SUM(C7:D7)=0,"",SUM(C7:D7))</f>
        <v>25201</v>
      </c>
      <c r="C7" s="46">
        <v>24255</v>
      </c>
      <c r="D7" s="46">
        <v>946</v>
      </c>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row>
    <row r="8" spans="1:251" ht="32.1" customHeight="1" thickBot="1" x14ac:dyDescent="0.2">
      <c r="A8" s="231" t="s">
        <v>2011</v>
      </c>
      <c r="B8" s="389">
        <f>IF(SUM(C8:D8)=0,"",SUM(C8:D8))</f>
        <v>23641</v>
      </c>
      <c r="C8" s="48">
        <v>22741</v>
      </c>
      <c r="D8" s="48">
        <v>900</v>
      </c>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row>
    <row r="9" spans="1:251" ht="20.100000000000001" customHeight="1" x14ac:dyDescent="0.15">
      <c r="A9" s="883" t="s">
        <v>1934</v>
      </c>
      <c r="B9" s="736"/>
      <c r="C9" s="736"/>
      <c r="D9" s="736"/>
    </row>
    <row r="10" spans="1:251" ht="20.100000000000001" customHeight="1" x14ac:dyDescent="0.15">
      <c r="D10" s="92" t="s">
        <v>874</v>
      </c>
    </row>
    <row r="11" spans="1:251" ht="20.100000000000001" customHeight="1" x14ac:dyDescent="0.15">
      <c r="D11" s="92"/>
    </row>
    <row r="12" spans="1:251" ht="20.100000000000001" customHeight="1" x14ac:dyDescent="0.15">
      <c r="D12" s="92"/>
    </row>
    <row r="13" spans="1:251" ht="20.100000000000001" customHeight="1" x14ac:dyDescent="0.15"/>
    <row r="14" spans="1:251" ht="32.1" customHeight="1" thickBot="1" x14ac:dyDescent="0.2">
      <c r="A14" s="221" t="s">
        <v>875</v>
      </c>
    </row>
    <row r="15" spans="1:251" ht="32.1" customHeight="1" x14ac:dyDescent="0.15">
      <c r="A15" s="881" t="s">
        <v>664</v>
      </c>
      <c r="B15" s="675" t="s">
        <v>2064</v>
      </c>
      <c r="C15" s="880"/>
      <c r="D15" s="880"/>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row>
    <row r="16" spans="1:251" ht="32.1" customHeight="1" x14ac:dyDescent="0.15">
      <c r="A16" s="882"/>
      <c r="B16" s="385" t="s">
        <v>732</v>
      </c>
      <c r="C16" s="386" t="s">
        <v>873</v>
      </c>
      <c r="D16" s="385" t="s">
        <v>1933</v>
      </c>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row>
    <row r="17" spans="1:251" ht="32.1" customHeight="1" x14ac:dyDescent="0.15">
      <c r="A17" s="231" t="s">
        <v>2010</v>
      </c>
      <c r="B17" s="387">
        <f>IF(SUM(C17:D17)=0,"",SUM(C17:D17))</f>
        <v>377615</v>
      </c>
      <c r="C17" s="46">
        <v>101549</v>
      </c>
      <c r="D17" s="46">
        <v>276066</v>
      </c>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row>
    <row r="18" spans="1:251" ht="32.1" customHeight="1" x14ac:dyDescent="0.15">
      <c r="A18" s="231" t="s">
        <v>1664</v>
      </c>
      <c r="B18" s="388">
        <f>IF(SUM(C18:D18)=0,"",SUM(C18:D18))</f>
        <v>358412</v>
      </c>
      <c r="C18" s="46">
        <v>96249</v>
      </c>
      <c r="D18" s="46">
        <v>262163</v>
      </c>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row>
    <row r="19" spans="1:251" ht="32.1" customHeight="1" x14ac:dyDescent="0.15">
      <c r="A19" s="231" t="s">
        <v>1845</v>
      </c>
      <c r="B19" s="388">
        <f>IF(SUM(C19:D19)=0,"",SUM(C19:D19))</f>
        <v>358554</v>
      </c>
      <c r="C19" s="46">
        <v>95861</v>
      </c>
      <c r="D19" s="46">
        <v>262693</v>
      </c>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row>
    <row r="20" spans="1:251" ht="32.1" customHeight="1" x14ac:dyDescent="0.15">
      <c r="A20" s="231" t="s">
        <v>1955</v>
      </c>
      <c r="B20" s="388">
        <f>IF(SUM(C20:D20)=0,"",SUM(C20:D20))</f>
        <v>377116</v>
      </c>
      <c r="C20" s="46">
        <v>98472</v>
      </c>
      <c r="D20" s="46">
        <v>278644</v>
      </c>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row>
    <row r="21" spans="1:251" ht="32.1" customHeight="1" thickBot="1" x14ac:dyDescent="0.2">
      <c r="A21" s="231" t="s">
        <v>2011</v>
      </c>
      <c r="B21" s="389">
        <f>IF(SUM(C21:D21)=0,"",SUM(C21:D21))</f>
        <v>355686</v>
      </c>
      <c r="C21" s="48">
        <v>85743</v>
      </c>
      <c r="D21" s="48">
        <v>269943</v>
      </c>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row>
    <row r="22" spans="1:251" ht="20.100000000000001" customHeight="1" x14ac:dyDescent="0.15">
      <c r="A22" s="883" t="s">
        <v>1934</v>
      </c>
      <c r="B22" s="736"/>
      <c r="C22" s="736"/>
      <c r="D22" s="736"/>
    </row>
    <row r="23" spans="1:251" ht="20.100000000000001" customHeight="1" x14ac:dyDescent="0.15">
      <c r="D23" s="92" t="s">
        <v>874</v>
      </c>
    </row>
  </sheetData>
  <sheetProtection sheet="1"/>
  <mergeCells count="6">
    <mergeCell ref="A22:D22"/>
    <mergeCell ref="B2:D2"/>
    <mergeCell ref="B15:D15"/>
    <mergeCell ref="A2:A3"/>
    <mergeCell ref="A15:A16"/>
    <mergeCell ref="A9:D9"/>
  </mergeCells>
  <phoneticPr fontId="2"/>
  <printOptions horizontalCentered="1"/>
  <pageMargins left="0.78740157480314965" right="0.78740157480314965" top="0.98425196850393704" bottom="0.98425196850393704" header="0.51181102362204722" footer="0.51181102362204722"/>
  <pageSetup paperSize="9" firstPageNumber="37" orientation="portrait" useFirstPageNumber="1" r:id="rId1"/>
  <headerFooter alignWithMargins="0">
    <oddHeader>&amp;C&amp;"ＭＳ 明朝,標準"&amp;16（2）ガ　ス</oddHeader>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I40"/>
  <sheetViews>
    <sheetView zoomScaleNormal="100" workbookViewId="0">
      <selection activeCell="P11" sqref="P11"/>
    </sheetView>
  </sheetViews>
  <sheetFormatPr defaultRowHeight="24" customHeight="1" x14ac:dyDescent="0.15"/>
  <cols>
    <col min="1" max="1" width="13.25" style="90" customWidth="1"/>
    <col min="2" max="2" width="11.5" style="83" customWidth="1"/>
    <col min="3" max="3" width="13.625" style="83" customWidth="1"/>
    <col min="4" max="5" width="13.875" style="83" bestFit="1" customWidth="1"/>
    <col min="6" max="7" width="16.625" style="83" customWidth="1"/>
    <col min="8" max="8" width="9.125" style="83" bestFit="1" customWidth="1"/>
    <col min="9" max="16384" width="9" style="83"/>
  </cols>
  <sheetData>
    <row r="1" spans="1:8" ht="24.75" customHeight="1" x14ac:dyDescent="0.15">
      <c r="H1" s="21"/>
    </row>
    <row r="2" spans="1:8" ht="18" customHeight="1" thickBot="1" x14ac:dyDescent="0.2">
      <c r="A2" s="176" t="s">
        <v>876</v>
      </c>
      <c r="B2" s="95"/>
      <c r="C2" s="95"/>
      <c r="D2" s="95"/>
      <c r="E2" s="95"/>
      <c r="F2" s="95"/>
      <c r="G2" s="95"/>
      <c r="H2" s="91"/>
    </row>
    <row r="3" spans="1:8" ht="18" customHeight="1" x14ac:dyDescent="0.15">
      <c r="A3" s="104" t="s">
        <v>664</v>
      </c>
      <c r="B3" s="727" t="s">
        <v>877</v>
      </c>
      <c r="C3" s="730"/>
      <c r="D3" s="727" t="s">
        <v>878</v>
      </c>
      <c r="E3" s="761"/>
      <c r="F3" s="85" t="s">
        <v>879</v>
      </c>
      <c r="G3" s="85" t="s">
        <v>1838</v>
      </c>
    </row>
    <row r="4" spans="1:8" ht="13.5" x14ac:dyDescent="0.15">
      <c r="A4" s="179"/>
      <c r="B4" s="268"/>
      <c r="C4" s="314" t="s">
        <v>576</v>
      </c>
      <c r="D4" s="179"/>
      <c r="E4" s="314" t="s">
        <v>576</v>
      </c>
      <c r="F4" s="314" t="s">
        <v>880</v>
      </c>
      <c r="G4" s="270" t="s">
        <v>881</v>
      </c>
    </row>
    <row r="5" spans="1:8" ht="20.100000000000001" customHeight="1" x14ac:dyDescent="0.15">
      <c r="A5" s="92" t="s">
        <v>2012</v>
      </c>
      <c r="B5" s="93"/>
      <c r="C5" s="91">
        <v>75947</v>
      </c>
      <c r="D5" s="91"/>
      <c r="E5" s="91">
        <v>75947</v>
      </c>
      <c r="F5" s="391">
        <v>100</v>
      </c>
      <c r="G5" s="91">
        <v>35019</v>
      </c>
    </row>
    <row r="6" spans="1:8" ht="20.100000000000001" customHeight="1" x14ac:dyDescent="0.15">
      <c r="A6" s="92" t="s">
        <v>1663</v>
      </c>
      <c r="B6" s="93"/>
      <c r="C6" s="91">
        <v>75597</v>
      </c>
      <c r="D6" s="91"/>
      <c r="E6" s="91">
        <v>75597</v>
      </c>
      <c r="F6" s="391">
        <v>100</v>
      </c>
      <c r="G6" s="91">
        <v>35072</v>
      </c>
    </row>
    <row r="7" spans="1:8" ht="20.100000000000001" customHeight="1" x14ac:dyDescent="0.15">
      <c r="A7" s="92" t="s">
        <v>1844</v>
      </c>
      <c r="B7" s="93"/>
      <c r="C7" s="91">
        <v>75289</v>
      </c>
      <c r="D7" s="91"/>
      <c r="E7" s="91">
        <v>75289</v>
      </c>
      <c r="F7" s="391">
        <v>100</v>
      </c>
      <c r="G7" s="91">
        <v>35086</v>
      </c>
    </row>
    <row r="8" spans="1:8" ht="20.100000000000001" customHeight="1" x14ac:dyDescent="0.15">
      <c r="A8" s="92" t="s">
        <v>1953</v>
      </c>
      <c r="B8" s="93"/>
      <c r="C8" s="91">
        <v>75047</v>
      </c>
      <c r="D8" s="91"/>
      <c r="E8" s="91">
        <v>75047</v>
      </c>
      <c r="F8" s="391">
        <v>100</v>
      </c>
      <c r="G8" s="91">
        <v>35393</v>
      </c>
    </row>
    <row r="9" spans="1:8" ht="20.100000000000001" customHeight="1" thickBot="1" x14ac:dyDescent="0.2">
      <c r="A9" s="110" t="s">
        <v>2013</v>
      </c>
      <c r="B9" s="103"/>
      <c r="C9" s="95">
        <v>74659</v>
      </c>
      <c r="D9" s="95"/>
      <c r="E9" s="95">
        <v>74659</v>
      </c>
      <c r="F9" s="187">
        <v>100</v>
      </c>
      <c r="G9" s="95">
        <v>36013</v>
      </c>
    </row>
    <row r="10" spans="1:8" ht="18" customHeight="1" x14ac:dyDescent="0.15">
      <c r="F10" s="738" t="s">
        <v>882</v>
      </c>
      <c r="G10" s="740"/>
      <c r="H10" s="21"/>
    </row>
    <row r="11" spans="1:8" ht="36.75" customHeight="1" x14ac:dyDescent="0.15">
      <c r="H11" s="21"/>
    </row>
    <row r="12" spans="1:8" ht="13.5" customHeight="1" x14ac:dyDescent="0.15">
      <c r="H12" s="21"/>
    </row>
    <row r="13" spans="1:8" ht="18" customHeight="1" thickBot="1" x14ac:dyDescent="0.2">
      <c r="A13" s="176" t="s">
        <v>883</v>
      </c>
      <c r="B13" s="95"/>
      <c r="C13" s="95"/>
      <c r="D13" s="95"/>
      <c r="E13" s="95"/>
      <c r="F13" s="95"/>
      <c r="G13" s="95"/>
      <c r="H13" s="91"/>
    </row>
    <row r="14" spans="1:8" ht="27" customHeight="1" x14ac:dyDescent="0.15">
      <c r="A14" s="752" t="s">
        <v>664</v>
      </c>
      <c r="B14" s="722"/>
      <c r="C14" s="85" t="s">
        <v>884</v>
      </c>
      <c r="D14" s="727" t="s">
        <v>885</v>
      </c>
      <c r="E14" s="730"/>
      <c r="F14" s="761"/>
      <c r="G14" s="721" t="s">
        <v>886</v>
      </c>
    </row>
    <row r="15" spans="1:8" ht="27" x14ac:dyDescent="0.15">
      <c r="A15" s="754"/>
      <c r="B15" s="755"/>
      <c r="C15" s="357" t="s">
        <v>887</v>
      </c>
      <c r="D15" s="98" t="s">
        <v>888</v>
      </c>
      <c r="E15" s="99" t="s">
        <v>889</v>
      </c>
      <c r="F15" s="98" t="s">
        <v>785</v>
      </c>
      <c r="G15" s="716"/>
    </row>
    <row r="16" spans="1:8" ht="21.95" customHeight="1" x14ac:dyDescent="0.15">
      <c r="A16" s="865" t="s">
        <v>2012</v>
      </c>
      <c r="B16" s="247" t="s">
        <v>890</v>
      </c>
      <c r="C16" s="392">
        <v>0</v>
      </c>
      <c r="D16" s="393">
        <v>2329910</v>
      </c>
      <c r="E16" s="394">
        <v>6411468</v>
      </c>
      <c r="F16" s="408">
        <f>IF(SUM(D16:E16)=0,"",SUM(D16:E16))</f>
        <v>8741378</v>
      </c>
      <c r="G16" s="408">
        <f t="shared" ref="G16:G25" si="0">IF(C16+D16+E16=0,"",C16+D16+E16)</f>
        <v>8741378</v>
      </c>
      <c r="H16" s="91"/>
    </row>
    <row r="17" spans="1:9" ht="21.95" customHeight="1" x14ac:dyDescent="0.15">
      <c r="A17" s="679"/>
      <c r="B17" s="247" t="s">
        <v>891</v>
      </c>
      <c r="C17" s="395">
        <v>0</v>
      </c>
      <c r="D17" s="396">
        <v>26.65</v>
      </c>
      <c r="E17" s="397">
        <v>73.349999999999994</v>
      </c>
      <c r="F17" s="408">
        <f>IF(SUM(D17:E17)=0,"",SUM(D17:E17))</f>
        <v>100</v>
      </c>
      <c r="G17" s="135">
        <f t="shared" si="0"/>
        <v>100</v>
      </c>
      <c r="H17" s="91"/>
    </row>
    <row r="18" spans="1:9" ht="21.95" customHeight="1" x14ac:dyDescent="0.15">
      <c r="A18" s="865" t="s">
        <v>1663</v>
      </c>
      <c r="B18" s="247" t="s">
        <v>890</v>
      </c>
      <c r="C18" s="392">
        <v>0</v>
      </c>
      <c r="D18" s="393">
        <v>2278160</v>
      </c>
      <c r="E18" s="394">
        <v>6360884</v>
      </c>
      <c r="F18" s="408">
        <f t="shared" ref="F18:F25" si="1">IF(SUM(D18:E18)=0,"",SUM(D18:E18))</f>
        <v>8639044</v>
      </c>
      <c r="G18" s="408">
        <f t="shared" si="0"/>
        <v>8639044</v>
      </c>
      <c r="H18" s="91"/>
    </row>
    <row r="19" spans="1:9" ht="21.95" customHeight="1" x14ac:dyDescent="0.15">
      <c r="A19" s="865"/>
      <c r="B19" s="247" t="s">
        <v>891</v>
      </c>
      <c r="C19" s="395">
        <v>0</v>
      </c>
      <c r="D19" s="396">
        <v>26.37</v>
      </c>
      <c r="E19" s="397">
        <v>73.63</v>
      </c>
      <c r="F19" s="408">
        <f t="shared" si="1"/>
        <v>100</v>
      </c>
      <c r="G19" s="135">
        <f t="shared" si="0"/>
        <v>100</v>
      </c>
      <c r="H19" s="91"/>
    </row>
    <row r="20" spans="1:9" ht="21.95" customHeight="1" x14ac:dyDescent="0.15">
      <c r="A20" s="865" t="s">
        <v>1844</v>
      </c>
      <c r="B20" s="247" t="s">
        <v>890</v>
      </c>
      <c r="C20" s="392">
        <v>0</v>
      </c>
      <c r="D20" s="393">
        <v>2275360</v>
      </c>
      <c r="E20" s="394">
        <v>6337837</v>
      </c>
      <c r="F20" s="408">
        <f t="shared" si="1"/>
        <v>8613197</v>
      </c>
      <c r="G20" s="408">
        <f t="shared" si="0"/>
        <v>8613197</v>
      </c>
      <c r="H20" s="91"/>
    </row>
    <row r="21" spans="1:9" ht="21.95" customHeight="1" x14ac:dyDescent="0.15">
      <c r="A21" s="865"/>
      <c r="B21" s="247" t="s">
        <v>891</v>
      </c>
      <c r="C21" s="395">
        <v>0</v>
      </c>
      <c r="D21" s="396">
        <v>26.4</v>
      </c>
      <c r="E21" s="397">
        <v>73.599999999999994</v>
      </c>
      <c r="F21" s="408">
        <f t="shared" si="1"/>
        <v>100</v>
      </c>
      <c r="G21" s="135">
        <f t="shared" si="0"/>
        <v>100</v>
      </c>
      <c r="H21" s="91"/>
    </row>
    <row r="22" spans="1:9" ht="21.95" customHeight="1" x14ac:dyDescent="0.15">
      <c r="A22" s="865" t="s">
        <v>1953</v>
      </c>
      <c r="B22" s="247" t="s">
        <v>890</v>
      </c>
      <c r="C22" s="392">
        <v>0</v>
      </c>
      <c r="D22" s="393">
        <v>2133110</v>
      </c>
      <c r="E22" s="394">
        <v>6398670</v>
      </c>
      <c r="F22" s="408">
        <f t="shared" si="1"/>
        <v>8531780</v>
      </c>
      <c r="G22" s="408">
        <f t="shared" si="0"/>
        <v>8531780</v>
      </c>
      <c r="H22" s="91"/>
      <c r="I22" s="398"/>
    </row>
    <row r="23" spans="1:9" ht="21.95" customHeight="1" x14ac:dyDescent="0.15">
      <c r="A23" s="865"/>
      <c r="B23" s="247" t="s">
        <v>891</v>
      </c>
      <c r="C23" s="395">
        <v>0</v>
      </c>
      <c r="D23" s="396">
        <v>25</v>
      </c>
      <c r="E23" s="397">
        <v>75</v>
      </c>
      <c r="F23" s="408">
        <f t="shared" si="1"/>
        <v>100</v>
      </c>
      <c r="G23" s="135">
        <f t="shared" si="0"/>
        <v>100</v>
      </c>
      <c r="H23" s="91"/>
    </row>
    <row r="24" spans="1:9" ht="21.95" customHeight="1" x14ac:dyDescent="0.15">
      <c r="A24" s="865" t="s">
        <v>2013</v>
      </c>
      <c r="B24" s="247" t="s">
        <v>890</v>
      </c>
      <c r="C24" s="392">
        <v>0</v>
      </c>
      <c r="D24" s="393">
        <v>1999430</v>
      </c>
      <c r="E24" s="394">
        <v>6458709</v>
      </c>
      <c r="F24" s="408">
        <f t="shared" si="1"/>
        <v>8458139</v>
      </c>
      <c r="G24" s="408">
        <f t="shared" si="0"/>
        <v>8458139</v>
      </c>
      <c r="H24" s="91"/>
      <c r="I24" s="398"/>
    </row>
    <row r="25" spans="1:9" ht="21.95" customHeight="1" thickBot="1" x14ac:dyDescent="0.2">
      <c r="A25" s="884"/>
      <c r="B25" s="381" t="s">
        <v>891</v>
      </c>
      <c r="C25" s="399">
        <v>0</v>
      </c>
      <c r="D25" s="400">
        <v>23.64</v>
      </c>
      <c r="E25" s="401">
        <v>76.36</v>
      </c>
      <c r="F25" s="409">
        <f t="shared" si="1"/>
        <v>100</v>
      </c>
      <c r="G25" s="141">
        <f t="shared" si="0"/>
        <v>100</v>
      </c>
      <c r="H25" s="91"/>
    </row>
    <row r="26" spans="1:9" ht="18" customHeight="1" x14ac:dyDescent="0.15">
      <c r="F26" s="728" t="s">
        <v>882</v>
      </c>
      <c r="G26" s="674"/>
    </row>
    <row r="27" spans="1:9" ht="40.5" customHeight="1" x14ac:dyDescent="0.15"/>
    <row r="29" spans="1:9" ht="18" customHeight="1" thickBot="1" x14ac:dyDescent="0.2">
      <c r="A29" s="39" t="s">
        <v>892</v>
      </c>
      <c r="B29" s="39"/>
      <c r="C29" s="39"/>
      <c r="D29" s="39"/>
      <c r="E29" s="39"/>
      <c r="F29" s="682" t="s">
        <v>2014</v>
      </c>
      <c r="G29" s="682"/>
    </row>
    <row r="30" spans="1:9" ht="24" customHeight="1" x14ac:dyDescent="0.15">
      <c r="A30" s="726" t="s">
        <v>893</v>
      </c>
      <c r="B30" s="659" t="s">
        <v>894</v>
      </c>
      <c r="C30" s="660"/>
      <c r="D30" s="659" t="s">
        <v>895</v>
      </c>
      <c r="E30" s="662"/>
      <c r="F30" s="660" t="s">
        <v>896</v>
      </c>
      <c r="G30" s="660"/>
    </row>
    <row r="31" spans="1:9" ht="24" customHeight="1" x14ac:dyDescent="0.15">
      <c r="A31" s="653"/>
      <c r="B31" s="72" t="s">
        <v>897</v>
      </c>
      <c r="C31" s="73" t="s">
        <v>891</v>
      </c>
      <c r="D31" s="72" t="s">
        <v>895</v>
      </c>
      <c r="E31" s="73" t="s">
        <v>891</v>
      </c>
      <c r="F31" s="73" t="s">
        <v>898</v>
      </c>
      <c r="G31" s="72" t="s">
        <v>891</v>
      </c>
    </row>
    <row r="32" spans="1:9" ht="13.5" x14ac:dyDescent="0.15">
      <c r="A32" s="22"/>
      <c r="B32" s="89" t="s">
        <v>43</v>
      </c>
      <c r="C32" s="89" t="s">
        <v>899</v>
      </c>
      <c r="D32" s="402" t="s">
        <v>900</v>
      </c>
      <c r="E32" s="89" t="s">
        <v>899</v>
      </c>
      <c r="F32" s="402" t="s">
        <v>901</v>
      </c>
      <c r="G32" s="89" t="s">
        <v>899</v>
      </c>
    </row>
    <row r="33" spans="1:7" ht="24" customHeight="1" x14ac:dyDescent="0.15">
      <c r="A33" s="403" t="s">
        <v>902</v>
      </c>
      <c r="B33" s="404">
        <v>21986</v>
      </c>
      <c r="C33" s="405">
        <v>10.98</v>
      </c>
      <c r="D33" s="404">
        <v>1351204</v>
      </c>
      <c r="E33" s="405">
        <v>17.149999999999999</v>
      </c>
      <c r="F33" s="404">
        <v>461733939</v>
      </c>
      <c r="G33" s="405">
        <v>28.72</v>
      </c>
    </row>
    <row r="34" spans="1:7" ht="24" customHeight="1" x14ac:dyDescent="0.15">
      <c r="A34" s="403" t="s">
        <v>903</v>
      </c>
      <c r="B34" s="404">
        <v>174725</v>
      </c>
      <c r="C34" s="405">
        <v>87.28</v>
      </c>
      <c r="D34" s="404">
        <v>6150985</v>
      </c>
      <c r="E34" s="405">
        <v>78.06</v>
      </c>
      <c r="F34" s="404">
        <v>1002739031</v>
      </c>
      <c r="G34" s="405">
        <v>62.36</v>
      </c>
    </row>
    <row r="35" spans="1:7" ht="27" x14ac:dyDescent="0.15">
      <c r="A35" s="406" t="s">
        <v>904</v>
      </c>
      <c r="B35" s="404">
        <v>1667</v>
      </c>
      <c r="C35" s="405">
        <v>0.84</v>
      </c>
      <c r="D35" s="404">
        <v>244968</v>
      </c>
      <c r="E35" s="405">
        <v>3.11</v>
      </c>
      <c r="F35" s="404">
        <v>104832545</v>
      </c>
      <c r="G35" s="405">
        <v>6.52</v>
      </c>
    </row>
    <row r="36" spans="1:7" ht="24" customHeight="1" x14ac:dyDescent="0.15">
      <c r="A36" s="403" t="s">
        <v>905</v>
      </c>
      <c r="B36" s="404">
        <v>24</v>
      </c>
      <c r="C36" s="405">
        <v>0.01</v>
      </c>
      <c r="D36" s="404">
        <v>31706</v>
      </c>
      <c r="E36" s="405">
        <v>0.4</v>
      </c>
      <c r="F36" s="404">
        <v>2605499</v>
      </c>
      <c r="G36" s="405">
        <v>0.16</v>
      </c>
    </row>
    <row r="37" spans="1:7" ht="24" customHeight="1" x14ac:dyDescent="0.15">
      <c r="A37" s="403" t="s">
        <v>906</v>
      </c>
      <c r="B37" s="404">
        <v>1703</v>
      </c>
      <c r="C37" s="405">
        <v>0.85</v>
      </c>
      <c r="D37" s="404">
        <v>29394</v>
      </c>
      <c r="E37" s="405">
        <v>0.37</v>
      </c>
      <c r="F37" s="404">
        <v>20281444</v>
      </c>
      <c r="G37" s="405">
        <v>1.26</v>
      </c>
    </row>
    <row r="38" spans="1:7" ht="24" customHeight="1" x14ac:dyDescent="0.15">
      <c r="A38" s="403" t="s">
        <v>907</v>
      </c>
      <c r="B38" s="404">
        <v>84</v>
      </c>
      <c r="C38" s="405">
        <v>0.04</v>
      </c>
      <c r="D38" s="404">
        <v>71855</v>
      </c>
      <c r="E38" s="405">
        <v>0.91</v>
      </c>
      <c r="F38" s="404">
        <v>15805507</v>
      </c>
      <c r="G38" s="405">
        <v>0.98</v>
      </c>
    </row>
    <row r="39" spans="1:7" ht="24" customHeight="1" thickBot="1" x14ac:dyDescent="0.2">
      <c r="A39" s="407" t="s">
        <v>785</v>
      </c>
      <c r="B39" s="410">
        <f t="shared" ref="B39:G39" si="2">IF(SUM(B33:B38)=0,"",SUM(B33:B38))</f>
        <v>200189</v>
      </c>
      <c r="C39" s="411">
        <f t="shared" si="2"/>
        <v>100.00000000000001</v>
      </c>
      <c r="D39" s="410">
        <f t="shared" si="2"/>
        <v>7880112</v>
      </c>
      <c r="E39" s="411">
        <f t="shared" si="2"/>
        <v>100.00000000000001</v>
      </c>
      <c r="F39" s="410">
        <f t="shared" si="2"/>
        <v>1607997965</v>
      </c>
      <c r="G39" s="411">
        <f t="shared" si="2"/>
        <v>100</v>
      </c>
    </row>
    <row r="40" spans="1:7" ht="18" customHeight="1" x14ac:dyDescent="0.15">
      <c r="A40" s="15" t="s">
        <v>908</v>
      </c>
      <c r="B40" s="15"/>
      <c r="C40" s="15"/>
      <c r="D40" s="15"/>
      <c r="E40" s="15"/>
      <c r="F40" s="738" t="s">
        <v>882</v>
      </c>
      <c r="G40" s="685"/>
    </row>
  </sheetData>
  <sheetProtection sheet="1"/>
  <mergeCells count="18">
    <mergeCell ref="F40:G40"/>
    <mergeCell ref="A16:A17"/>
    <mergeCell ref="A18:A19"/>
    <mergeCell ref="A20:A21"/>
    <mergeCell ref="A24:A25"/>
    <mergeCell ref="F26:G26"/>
    <mergeCell ref="A22:A23"/>
    <mergeCell ref="F29:G29"/>
    <mergeCell ref="A30:A31"/>
    <mergeCell ref="B30:C30"/>
    <mergeCell ref="D30:E30"/>
    <mergeCell ref="F30:G30"/>
    <mergeCell ref="B3:C3"/>
    <mergeCell ref="D3:E3"/>
    <mergeCell ref="A14:B15"/>
    <mergeCell ref="D14:F14"/>
    <mergeCell ref="G14:G15"/>
    <mergeCell ref="F10:G10"/>
  </mergeCells>
  <phoneticPr fontId="2"/>
  <pageMargins left="0.78740157480314965" right="0.6692913385826772" top="0.98425196850393704" bottom="0.98425196850393704" header="0.51181102362204722" footer="0.51181102362204722"/>
  <pageSetup paperSize="9" scale="87" firstPageNumber="38" orientation="portrait" useFirstPageNumber="1" r:id="rId1"/>
  <headerFooter alignWithMargins="0">
    <oddHeader>&amp;C&amp;"ＭＳ 明朝,標準"&amp;16（3）水　道</oddHead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4:N25"/>
  <sheetViews>
    <sheetView zoomScaleNormal="100" workbookViewId="0">
      <selection activeCell="P11" sqref="P11"/>
    </sheetView>
  </sheetViews>
  <sheetFormatPr defaultRowHeight="13.5" x14ac:dyDescent="0.15"/>
  <cols>
    <col min="1" max="1" width="10.875" style="15" customWidth="1"/>
    <col min="2" max="13" width="6.875" style="15" customWidth="1"/>
    <col min="14" max="16384" width="9" style="15"/>
  </cols>
  <sheetData>
    <row r="4" spans="1:10" ht="24" customHeight="1" thickBot="1" x14ac:dyDescent="0.2">
      <c r="A4" s="15" t="s">
        <v>532</v>
      </c>
    </row>
    <row r="5" spans="1:10" ht="24" customHeight="1" x14ac:dyDescent="0.15">
      <c r="A5" s="660" t="s">
        <v>187</v>
      </c>
      <c r="B5" s="662"/>
      <c r="C5" s="660" t="s">
        <v>531</v>
      </c>
      <c r="D5" s="660"/>
      <c r="E5" s="660"/>
      <c r="F5" s="660"/>
      <c r="G5" s="660"/>
      <c r="H5" s="660"/>
      <c r="I5" s="660"/>
      <c r="J5" s="660"/>
    </row>
    <row r="6" spans="1:10" ht="24" customHeight="1" x14ac:dyDescent="0.15">
      <c r="A6" s="702"/>
      <c r="B6" s="703"/>
      <c r="C6" s="704" t="s">
        <v>9</v>
      </c>
      <c r="D6" s="702"/>
      <c r="E6" s="702"/>
      <c r="F6" s="702"/>
      <c r="G6" s="704" t="s">
        <v>8</v>
      </c>
      <c r="H6" s="702"/>
      <c r="I6" s="702"/>
      <c r="J6" s="702"/>
    </row>
    <row r="7" spans="1:10" ht="24" customHeight="1" x14ac:dyDescent="0.15">
      <c r="A7" s="680" t="s">
        <v>1660</v>
      </c>
      <c r="B7" s="705"/>
      <c r="C7" s="696">
        <v>1019.5</v>
      </c>
      <c r="D7" s="697"/>
      <c r="E7" s="697"/>
      <c r="F7" s="701"/>
      <c r="G7" s="706" t="s">
        <v>1661</v>
      </c>
      <c r="H7" s="707"/>
      <c r="I7" s="707"/>
      <c r="J7" s="707"/>
    </row>
    <row r="8" spans="1:10" ht="24" customHeight="1" x14ac:dyDescent="0.15">
      <c r="A8" s="674" t="s">
        <v>1659</v>
      </c>
      <c r="B8" s="698"/>
      <c r="C8" s="696">
        <v>1327</v>
      </c>
      <c r="D8" s="697"/>
      <c r="E8" s="697"/>
      <c r="F8" s="701"/>
      <c r="G8" s="699" t="s">
        <v>1938</v>
      </c>
      <c r="H8" s="700"/>
      <c r="I8" s="700"/>
      <c r="J8" s="700"/>
    </row>
    <row r="9" spans="1:10" ht="24" customHeight="1" x14ac:dyDescent="0.15">
      <c r="A9" s="674" t="s">
        <v>1840</v>
      </c>
      <c r="B9" s="698"/>
      <c r="C9" s="696">
        <v>1361</v>
      </c>
      <c r="D9" s="697"/>
      <c r="E9" s="697"/>
      <c r="F9" s="701"/>
      <c r="G9" s="699" t="s">
        <v>1939</v>
      </c>
      <c r="H9" s="700"/>
      <c r="I9" s="700"/>
      <c r="J9" s="700"/>
    </row>
    <row r="10" spans="1:10" ht="24" customHeight="1" x14ac:dyDescent="0.15">
      <c r="A10" s="674" t="s">
        <v>1937</v>
      </c>
      <c r="B10" s="698"/>
      <c r="C10" s="696">
        <v>1186.5</v>
      </c>
      <c r="D10" s="697"/>
      <c r="E10" s="697"/>
      <c r="F10" s="697"/>
      <c r="G10" s="699" t="s">
        <v>1993</v>
      </c>
      <c r="H10" s="700"/>
      <c r="I10" s="700"/>
      <c r="J10" s="700"/>
    </row>
    <row r="11" spans="1:10" ht="24" customHeight="1" thickBot="1" x14ac:dyDescent="0.2">
      <c r="A11" s="682" t="s">
        <v>1991</v>
      </c>
      <c r="B11" s="693"/>
      <c r="C11" s="694">
        <v>1640</v>
      </c>
      <c r="D11" s="695"/>
      <c r="E11" s="695"/>
      <c r="F11" s="695"/>
      <c r="G11" s="691" t="s">
        <v>2031</v>
      </c>
      <c r="H11" s="692"/>
      <c r="I11" s="692"/>
      <c r="J11" s="692"/>
    </row>
    <row r="12" spans="1:10" ht="24" customHeight="1" x14ac:dyDescent="0.15">
      <c r="G12" s="674" t="s">
        <v>653</v>
      </c>
      <c r="H12" s="674"/>
      <c r="I12" s="674"/>
      <c r="J12" s="674"/>
    </row>
    <row r="13" spans="1:10" ht="24" customHeight="1" x14ac:dyDescent="0.15"/>
    <row r="17" spans="1:14" ht="24" customHeight="1" x14ac:dyDescent="0.15"/>
    <row r="18" spans="1:14" ht="24" customHeight="1" thickBot="1" x14ac:dyDescent="0.2">
      <c r="A18" s="15" t="s">
        <v>7</v>
      </c>
      <c r="L18" s="682" t="s">
        <v>6</v>
      </c>
      <c r="M18" s="682"/>
    </row>
    <row r="19" spans="1:14" ht="24" customHeight="1" x14ac:dyDescent="0.15">
      <c r="A19" s="17" t="s">
        <v>5</v>
      </c>
      <c r="B19" s="71" t="s">
        <v>273</v>
      </c>
      <c r="C19" s="71" t="s">
        <v>274</v>
      </c>
      <c r="D19" s="71" t="s">
        <v>275</v>
      </c>
      <c r="E19" s="71" t="s">
        <v>276</v>
      </c>
      <c r="F19" s="71" t="s">
        <v>277</v>
      </c>
      <c r="G19" s="71" t="s">
        <v>278</v>
      </c>
      <c r="H19" s="71" t="s">
        <v>279</v>
      </c>
      <c r="I19" s="71" t="s">
        <v>432</v>
      </c>
      <c r="J19" s="71" t="s">
        <v>433</v>
      </c>
      <c r="K19" s="71" t="s">
        <v>434</v>
      </c>
      <c r="L19" s="71" t="s">
        <v>435</v>
      </c>
      <c r="M19" s="16" t="s">
        <v>436</v>
      </c>
    </row>
    <row r="20" spans="1:14" ht="24" customHeight="1" x14ac:dyDescent="0.15">
      <c r="A20" s="47" t="s">
        <v>1660</v>
      </c>
      <c r="B20" s="77">
        <v>17</v>
      </c>
      <c r="C20" s="78">
        <v>5.5</v>
      </c>
      <c r="D20" s="78">
        <v>75</v>
      </c>
      <c r="E20" s="78">
        <v>53</v>
      </c>
      <c r="F20" s="78">
        <v>56.5</v>
      </c>
      <c r="G20" s="78">
        <v>47.5</v>
      </c>
      <c r="H20" s="78">
        <v>83.5</v>
      </c>
      <c r="I20" s="78">
        <v>277.5</v>
      </c>
      <c r="J20" s="78">
        <v>81</v>
      </c>
      <c r="K20" s="78">
        <v>181.5</v>
      </c>
      <c r="L20" s="78">
        <v>55</v>
      </c>
      <c r="M20" s="78">
        <v>86.5</v>
      </c>
      <c r="N20" s="79"/>
    </row>
    <row r="21" spans="1:14" ht="24" customHeight="1" x14ac:dyDescent="0.15">
      <c r="A21" s="47" t="s">
        <v>1659</v>
      </c>
      <c r="B21" s="77">
        <v>82.5</v>
      </c>
      <c r="C21" s="78">
        <v>20.5</v>
      </c>
      <c r="D21" s="78">
        <v>169</v>
      </c>
      <c r="E21" s="78">
        <v>93.5</v>
      </c>
      <c r="F21" s="78">
        <v>119</v>
      </c>
      <c r="G21" s="78">
        <v>127</v>
      </c>
      <c r="H21" s="78">
        <v>285</v>
      </c>
      <c r="I21" s="78">
        <v>99</v>
      </c>
      <c r="J21" s="78">
        <v>122</v>
      </c>
      <c r="K21" s="78">
        <v>39</v>
      </c>
      <c r="L21" s="78">
        <v>100.5</v>
      </c>
      <c r="M21" s="78">
        <v>70</v>
      </c>
      <c r="N21" s="79"/>
    </row>
    <row r="22" spans="1:14" ht="24" customHeight="1" x14ac:dyDescent="0.15">
      <c r="A22" s="47" t="s">
        <v>1840</v>
      </c>
      <c r="B22" s="77">
        <v>69</v>
      </c>
      <c r="C22" s="78">
        <v>79</v>
      </c>
      <c r="D22" s="78">
        <v>93.5</v>
      </c>
      <c r="E22" s="78">
        <v>106</v>
      </c>
      <c r="F22" s="78">
        <v>138</v>
      </c>
      <c r="G22" s="78">
        <v>225.5</v>
      </c>
      <c r="H22" s="78">
        <v>118.5</v>
      </c>
      <c r="I22" s="78">
        <v>94.5</v>
      </c>
      <c r="J22" s="78">
        <v>249.5</v>
      </c>
      <c r="K22" s="78">
        <v>38.5</v>
      </c>
      <c r="L22" s="78">
        <v>67</v>
      </c>
      <c r="M22" s="78">
        <v>82.5</v>
      </c>
      <c r="N22" s="79"/>
    </row>
    <row r="23" spans="1:14" ht="24" customHeight="1" x14ac:dyDescent="0.15">
      <c r="A23" s="47" t="s">
        <v>1937</v>
      </c>
      <c r="B23" s="77">
        <v>32.5</v>
      </c>
      <c r="C23" s="78">
        <v>35.5</v>
      </c>
      <c r="D23" s="78">
        <v>41</v>
      </c>
      <c r="E23" s="78">
        <v>58</v>
      </c>
      <c r="F23" s="78">
        <v>88</v>
      </c>
      <c r="G23" s="78">
        <v>130.5</v>
      </c>
      <c r="H23" s="78">
        <v>70.5</v>
      </c>
      <c r="I23" s="78">
        <v>82.5</v>
      </c>
      <c r="J23" s="78">
        <v>98</v>
      </c>
      <c r="K23" s="78">
        <v>474.5</v>
      </c>
      <c r="L23" s="78">
        <v>43.5</v>
      </c>
      <c r="M23" s="78">
        <v>32</v>
      </c>
      <c r="N23" s="79"/>
    </row>
    <row r="24" spans="1:14" ht="24" customHeight="1" thickBot="1" x14ac:dyDescent="0.2">
      <c r="A24" s="80" t="s">
        <v>1991</v>
      </c>
      <c r="B24" s="81">
        <v>56.5</v>
      </c>
      <c r="C24" s="82">
        <v>32</v>
      </c>
      <c r="D24" s="82">
        <v>131</v>
      </c>
      <c r="E24" s="82">
        <v>116.5</v>
      </c>
      <c r="F24" s="82">
        <v>250</v>
      </c>
      <c r="G24" s="82">
        <v>184</v>
      </c>
      <c r="H24" s="82">
        <v>369</v>
      </c>
      <c r="I24" s="82">
        <v>45.5</v>
      </c>
      <c r="J24" s="82">
        <v>347</v>
      </c>
      <c r="K24" s="82">
        <v>30</v>
      </c>
      <c r="L24" s="82">
        <v>21</v>
      </c>
      <c r="M24" s="82">
        <v>57.5</v>
      </c>
      <c r="N24" s="79"/>
    </row>
    <row r="25" spans="1:14" ht="24" customHeight="1" x14ac:dyDescent="0.15">
      <c r="J25" s="674" t="s">
        <v>653</v>
      </c>
      <c r="K25" s="674"/>
      <c r="L25" s="674"/>
      <c r="M25" s="674"/>
    </row>
  </sheetData>
  <sheetProtection sheet="1"/>
  <mergeCells count="22">
    <mergeCell ref="A5:B6"/>
    <mergeCell ref="C5:J5"/>
    <mergeCell ref="C6:F6"/>
    <mergeCell ref="G6:J6"/>
    <mergeCell ref="C7:F7"/>
    <mergeCell ref="A7:B7"/>
    <mergeCell ref="G7:J7"/>
    <mergeCell ref="C10:F10"/>
    <mergeCell ref="A10:B10"/>
    <mergeCell ref="G12:J12"/>
    <mergeCell ref="G10:J10"/>
    <mergeCell ref="A8:B8"/>
    <mergeCell ref="C9:F9"/>
    <mergeCell ref="C8:F8"/>
    <mergeCell ref="A9:B9"/>
    <mergeCell ref="G8:J8"/>
    <mergeCell ref="G9:J9"/>
    <mergeCell ref="G11:J11"/>
    <mergeCell ref="J25:M25"/>
    <mergeCell ref="L18:M18"/>
    <mergeCell ref="A11:B11"/>
    <mergeCell ref="C11:F11"/>
  </mergeCells>
  <phoneticPr fontId="2"/>
  <pageMargins left="0.78740157480314965" right="0.78740157480314965" top="0.98425196850393704" bottom="0.98425196850393704" header="0.51181102362204722" footer="0.51181102362204722"/>
  <pageSetup paperSize="9" scale="93" firstPageNumber="3" orientation="portrait" useFirstPageNumber="1" r:id="rId1"/>
  <headerFooter alignWithMargins="0">
    <oddHeader>&amp;C&amp;"ＭＳ 明朝,標準"&amp;16(2)気　　　象</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dimension ref="A1:P24"/>
  <sheetViews>
    <sheetView zoomScaleNormal="100" workbookViewId="0">
      <selection activeCell="P11" sqref="P11"/>
    </sheetView>
  </sheetViews>
  <sheetFormatPr defaultRowHeight="24" customHeight="1" x14ac:dyDescent="0.15"/>
  <cols>
    <col min="1" max="1" width="7.5" style="83" customWidth="1"/>
    <col min="2" max="2" width="12.625" style="83" customWidth="1"/>
    <col min="3" max="3" width="9.375" style="83" bestFit="1" customWidth="1"/>
    <col min="4" max="4" width="9.875" style="83" bestFit="1" customWidth="1"/>
    <col min="5" max="5" width="9.375" style="83" bestFit="1" customWidth="1"/>
    <col min="6" max="6" width="9.75" style="83" bestFit="1" customWidth="1"/>
    <col min="7" max="8" width="10.625" style="83" customWidth="1"/>
    <col min="9" max="10" width="10" style="83" customWidth="1"/>
    <col min="11" max="11" width="10.625" style="83" bestFit="1" customWidth="1"/>
    <col min="12" max="12" width="9.875" style="83" bestFit="1" customWidth="1"/>
    <col min="13" max="14" width="11.25" style="83" customWidth="1"/>
    <col min="15" max="16" width="9.125" style="83" bestFit="1" customWidth="1"/>
    <col min="17" max="16384" width="9" style="83"/>
  </cols>
  <sheetData>
    <row r="1" spans="1:16" ht="21.95" customHeight="1" thickBot="1" x14ac:dyDescent="0.2">
      <c r="A1" s="762">
        <v>39</v>
      </c>
      <c r="B1" s="95" t="s">
        <v>909</v>
      </c>
      <c r="C1" s="95"/>
      <c r="D1" s="95"/>
      <c r="E1" s="95"/>
      <c r="F1" s="95"/>
      <c r="G1" s="95"/>
      <c r="H1" s="95"/>
      <c r="I1" s="95"/>
      <c r="J1" s="95"/>
      <c r="K1" s="95"/>
    </row>
    <row r="2" spans="1:16" ht="21.95" customHeight="1" x14ac:dyDescent="0.15">
      <c r="A2" s="762"/>
      <c r="B2" s="722" t="s">
        <v>664</v>
      </c>
      <c r="C2" s="727" t="s">
        <v>910</v>
      </c>
      <c r="D2" s="761"/>
      <c r="E2" s="758" t="s">
        <v>911</v>
      </c>
      <c r="F2" s="758"/>
      <c r="G2" s="885"/>
      <c r="H2" s="727" t="s">
        <v>912</v>
      </c>
      <c r="I2" s="730"/>
      <c r="J2" s="886"/>
      <c r="K2" s="730" t="s">
        <v>913</v>
      </c>
      <c r="L2" s="761"/>
      <c r="M2" s="764" t="s">
        <v>914</v>
      </c>
      <c r="N2" s="764" t="s">
        <v>879</v>
      </c>
      <c r="O2" s="721" t="s">
        <v>915</v>
      </c>
    </row>
    <row r="3" spans="1:16" ht="21.95" customHeight="1" x14ac:dyDescent="0.15">
      <c r="A3" s="762"/>
      <c r="B3" s="717"/>
      <c r="C3" s="718" t="s">
        <v>112</v>
      </c>
      <c r="D3" s="887" t="s">
        <v>916</v>
      </c>
      <c r="E3" s="759" t="s">
        <v>917</v>
      </c>
      <c r="F3" s="759"/>
      <c r="G3" s="888" t="s">
        <v>918</v>
      </c>
      <c r="H3" s="756" t="s">
        <v>917</v>
      </c>
      <c r="I3" s="760"/>
      <c r="J3" s="888" t="s">
        <v>919</v>
      </c>
      <c r="K3" s="718" t="s">
        <v>112</v>
      </c>
      <c r="L3" s="710" t="s">
        <v>920</v>
      </c>
      <c r="M3" s="777"/>
      <c r="N3" s="777"/>
      <c r="O3" s="715"/>
    </row>
    <row r="4" spans="1:16" ht="21.95" customHeight="1" x14ac:dyDescent="0.15">
      <c r="A4" s="762"/>
      <c r="B4" s="755"/>
      <c r="C4" s="716"/>
      <c r="D4" s="755"/>
      <c r="E4" s="99" t="s">
        <v>921</v>
      </c>
      <c r="F4" s="99" t="s">
        <v>922</v>
      </c>
      <c r="G4" s="888"/>
      <c r="H4" s="246" t="s">
        <v>921</v>
      </c>
      <c r="I4" s="246" t="s">
        <v>922</v>
      </c>
      <c r="J4" s="888"/>
      <c r="K4" s="716"/>
      <c r="L4" s="776"/>
      <c r="M4" s="218" t="s">
        <v>923</v>
      </c>
      <c r="N4" s="218" t="s">
        <v>924</v>
      </c>
      <c r="O4" s="269" t="s">
        <v>925</v>
      </c>
    </row>
    <row r="5" spans="1:16" ht="21.95" customHeight="1" x14ac:dyDescent="0.15">
      <c r="A5" s="762"/>
      <c r="B5" s="96"/>
      <c r="C5" s="88" t="s">
        <v>926</v>
      </c>
      <c r="D5" s="88" t="s">
        <v>927</v>
      </c>
      <c r="E5" s="270" t="s">
        <v>926</v>
      </c>
      <c r="F5" s="88" t="s">
        <v>928</v>
      </c>
      <c r="G5" s="90" t="s">
        <v>576</v>
      </c>
      <c r="H5" s="88" t="s">
        <v>926</v>
      </c>
      <c r="I5" s="88" t="s">
        <v>928</v>
      </c>
      <c r="J5" s="90" t="s">
        <v>576</v>
      </c>
      <c r="K5" s="88" t="s">
        <v>926</v>
      </c>
      <c r="L5" s="88" t="s">
        <v>927</v>
      </c>
      <c r="M5" s="88" t="s">
        <v>927</v>
      </c>
      <c r="N5" s="88" t="s">
        <v>929</v>
      </c>
      <c r="O5" s="88" t="s">
        <v>929</v>
      </c>
    </row>
    <row r="6" spans="1:16" ht="21.95" customHeight="1" x14ac:dyDescent="0.15">
      <c r="A6" s="762"/>
      <c r="B6" s="92" t="s">
        <v>2012</v>
      </c>
      <c r="C6" s="93">
        <v>1336</v>
      </c>
      <c r="D6" s="91">
        <v>75947</v>
      </c>
      <c r="E6" s="91">
        <v>1220</v>
      </c>
      <c r="F6" s="91">
        <v>396605</v>
      </c>
      <c r="G6" s="83">
        <v>87900</v>
      </c>
      <c r="H6" s="83">
        <v>919</v>
      </c>
      <c r="I6" s="83">
        <v>233051</v>
      </c>
      <c r="J6" s="83">
        <v>73277</v>
      </c>
      <c r="K6" s="412">
        <v>903.67</v>
      </c>
      <c r="L6" s="91">
        <v>72493</v>
      </c>
      <c r="M6" s="91">
        <v>64768</v>
      </c>
      <c r="N6" s="413">
        <v>96.5</v>
      </c>
      <c r="O6" s="413">
        <v>89.3</v>
      </c>
    </row>
    <row r="7" spans="1:16" ht="21.95" customHeight="1" x14ac:dyDescent="0.15">
      <c r="A7" s="762"/>
      <c r="B7" s="231" t="s">
        <v>1663</v>
      </c>
      <c r="C7" s="93">
        <v>1336</v>
      </c>
      <c r="D7" s="91">
        <v>75597</v>
      </c>
      <c r="E7" s="91">
        <v>1220</v>
      </c>
      <c r="F7" s="91">
        <v>396605</v>
      </c>
      <c r="G7" s="83">
        <v>87900</v>
      </c>
      <c r="H7" s="83">
        <v>926</v>
      </c>
      <c r="I7" s="83">
        <v>234041</v>
      </c>
      <c r="J7" s="83">
        <v>73033</v>
      </c>
      <c r="K7" s="412">
        <v>915.89</v>
      </c>
      <c r="L7" s="91">
        <v>72760</v>
      </c>
      <c r="M7" s="91">
        <v>64954</v>
      </c>
      <c r="N7" s="413">
        <v>96.6</v>
      </c>
      <c r="O7" s="413">
        <v>89.3</v>
      </c>
    </row>
    <row r="8" spans="1:16" ht="21.95" customHeight="1" x14ac:dyDescent="0.15">
      <c r="A8" s="762"/>
      <c r="B8" s="231" t="s">
        <v>1844</v>
      </c>
      <c r="C8" s="93">
        <v>1343</v>
      </c>
      <c r="D8" s="91">
        <v>75289</v>
      </c>
      <c r="E8" s="91">
        <v>1220</v>
      </c>
      <c r="F8" s="91">
        <v>396605</v>
      </c>
      <c r="G8" s="91">
        <v>87900</v>
      </c>
      <c r="H8" s="91">
        <v>928</v>
      </c>
      <c r="I8" s="91">
        <v>234802</v>
      </c>
      <c r="J8" s="91">
        <v>72882</v>
      </c>
      <c r="K8" s="412">
        <v>921.41</v>
      </c>
      <c r="L8" s="91">
        <v>72707</v>
      </c>
      <c r="M8" s="91">
        <v>65023</v>
      </c>
      <c r="N8" s="413">
        <v>96.8</v>
      </c>
      <c r="O8" s="413">
        <v>89.4</v>
      </c>
    </row>
    <row r="9" spans="1:16" ht="21.95" customHeight="1" x14ac:dyDescent="0.15">
      <c r="A9" s="762"/>
      <c r="B9" s="231" t="s">
        <v>1953</v>
      </c>
      <c r="C9" s="93">
        <v>1349</v>
      </c>
      <c r="D9" s="91">
        <v>75047</v>
      </c>
      <c r="E9" s="91">
        <v>1220</v>
      </c>
      <c r="F9" s="91">
        <v>396605</v>
      </c>
      <c r="G9" s="91">
        <v>87900</v>
      </c>
      <c r="H9" s="91">
        <v>929</v>
      </c>
      <c r="I9" s="91">
        <v>235220</v>
      </c>
      <c r="J9" s="91">
        <v>72684</v>
      </c>
      <c r="K9" s="412">
        <v>925.9</v>
      </c>
      <c r="L9" s="91">
        <v>72485</v>
      </c>
      <c r="M9" s="91">
        <v>64859</v>
      </c>
      <c r="N9" s="413">
        <v>96.9</v>
      </c>
      <c r="O9" s="413">
        <v>89.5</v>
      </c>
    </row>
    <row r="10" spans="1:16" ht="21.95" customHeight="1" thickBot="1" x14ac:dyDescent="0.2">
      <c r="A10" s="762"/>
      <c r="B10" s="232" t="s">
        <v>2013</v>
      </c>
      <c r="C10" s="103">
        <v>1356</v>
      </c>
      <c r="D10" s="95">
        <v>74659</v>
      </c>
      <c r="E10" s="95">
        <v>1220</v>
      </c>
      <c r="F10" s="95">
        <v>396605</v>
      </c>
      <c r="G10" s="95">
        <v>87900</v>
      </c>
      <c r="H10" s="95">
        <v>929</v>
      </c>
      <c r="I10" s="95">
        <v>235414</v>
      </c>
      <c r="J10" s="95">
        <v>72382</v>
      </c>
      <c r="K10" s="414">
        <v>926.35</v>
      </c>
      <c r="L10" s="95">
        <v>72230</v>
      </c>
      <c r="M10" s="95">
        <v>64753</v>
      </c>
      <c r="N10" s="415">
        <v>97</v>
      </c>
      <c r="O10" s="415">
        <v>89.7</v>
      </c>
    </row>
    <row r="11" spans="1:16" ht="21.95" customHeight="1" x14ac:dyDescent="0.15">
      <c r="A11" s="762"/>
      <c r="B11" s="83" t="s">
        <v>930</v>
      </c>
      <c r="L11" s="728" t="s">
        <v>653</v>
      </c>
      <c r="M11" s="674"/>
      <c r="N11" s="674"/>
      <c r="O11" s="674"/>
    </row>
    <row r="12" spans="1:16" ht="21.95" customHeight="1" x14ac:dyDescent="0.15">
      <c r="A12" s="762"/>
      <c r="H12" s="92"/>
      <c r="I12" s="21"/>
      <c r="J12" s="21"/>
      <c r="K12" s="21"/>
    </row>
    <row r="13" spans="1:16" ht="21.95" customHeight="1" x14ac:dyDescent="0.15">
      <c r="A13" s="762"/>
      <c r="H13" s="92"/>
      <c r="I13" s="21"/>
      <c r="J13" s="21"/>
      <c r="K13" s="21"/>
    </row>
    <row r="14" spans="1:16" ht="21.95" customHeight="1" x14ac:dyDescent="0.15">
      <c r="A14" s="762"/>
      <c r="H14" s="92"/>
      <c r="I14" s="21"/>
      <c r="J14" s="21"/>
      <c r="K14" s="21"/>
    </row>
    <row r="15" spans="1:16" ht="21.95" customHeight="1" x14ac:dyDescent="0.15">
      <c r="A15" s="762"/>
      <c r="H15" s="92"/>
      <c r="I15" s="21"/>
      <c r="J15" s="21"/>
      <c r="K15" s="21"/>
    </row>
    <row r="16" spans="1:16" ht="21.95" customHeight="1" thickBot="1" x14ac:dyDescent="0.2">
      <c r="A16" s="762"/>
      <c r="B16" s="83" t="s">
        <v>931</v>
      </c>
      <c r="C16" s="95"/>
      <c r="D16" s="95"/>
      <c r="E16" s="95"/>
      <c r="F16" s="95"/>
      <c r="G16" s="95"/>
      <c r="H16" s="95"/>
      <c r="I16" s="95"/>
      <c r="J16" s="95"/>
      <c r="K16" s="95"/>
      <c r="L16" s="95"/>
      <c r="M16" s="95"/>
      <c r="N16" s="95"/>
      <c r="O16" s="737" t="s">
        <v>932</v>
      </c>
      <c r="P16" s="682"/>
    </row>
    <row r="17" spans="1:16" ht="21.95" customHeight="1" x14ac:dyDescent="0.15">
      <c r="A17" s="762"/>
      <c r="B17" s="722" t="s">
        <v>664</v>
      </c>
      <c r="C17" s="715" t="s">
        <v>824</v>
      </c>
      <c r="D17" s="889"/>
      <c r="E17" s="727" t="s">
        <v>933</v>
      </c>
      <c r="F17" s="662"/>
      <c r="G17" s="890" t="s">
        <v>934</v>
      </c>
      <c r="H17" s="889"/>
      <c r="I17" s="727" t="s">
        <v>935</v>
      </c>
      <c r="J17" s="662"/>
      <c r="K17" s="890" t="s">
        <v>936</v>
      </c>
      <c r="L17" s="889"/>
      <c r="M17" s="891" t="s">
        <v>937</v>
      </c>
      <c r="N17" s="662"/>
      <c r="O17" s="730" t="s">
        <v>938</v>
      </c>
      <c r="P17" s="660"/>
    </row>
    <row r="18" spans="1:16" ht="21.95" customHeight="1" x14ac:dyDescent="0.15">
      <c r="A18" s="762"/>
      <c r="B18" s="755"/>
      <c r="C18" s="99" t="s">
        <v>939</v>
      </c>
      <c r="D18" s="99" t="s">
        <v>940</v>
      </c>
      <c r="E18" s="99" t="s">
        <v>939</v>
      </c>
      <c r="F18" s="99" t="s">
        <v>940</v>
      </c>
      <c r="G18" s="99" t="s">
        <v>939</v>
      </c>
      <c r="H18" s="99" t="s">
        <v>940</v>
      </c>
      <c r="I18" s="99" t="s">
        <v>939</v>
      </c>
      <c r="J18" s="99" t="s">
        <v>940</v>
      </c>
      <c r="K18" s="99" t="s">
        <v>939</v>
      </c>
      <c r="L18" s="99" t="s">
        <v>940</v>
      </c>
      <c r="M18" s="99" t="s">
        <v>939</v>
      </c>
      <c r="N18" s="99" t="s">
        <v>940</v>
      </c>
      <c r="O18" s="218" t="s">
        <v>939</v>
      </c>
      <c r="P18" s="246" t="s">
        <v>940</v>
      </c>
    </row>
    <row r="19" spans="1:16" ht="21.95" customHeight="1" x14ac:dyDescent="0.15">
      <c r="A19" s="762"/>
      <c r="B19" s="92" t="s">
        <v>2012</v>
      </c>
      <c r="C19" s="416">
        <f t="shared" ref="C19:D23" si="0">IF(SUM(E19,G19,I19,K19,M19,O19)=0,"",SUM(E19,G19,I19,K19,M19,O19))</f>
        <v>254</v>
      </c>
      <c r="D19" s="417">
        <f t="shared" si="0"/>
        <v>42226</v>
      </c>
      <c r="E19" s="92">
        <v>200</v>
      </c>
      <c r="F19" s="92">
        <v>22609</v>
      </c>
      <c r="G19" s="92">
        <v>1</v>
      </c>
      <c r="H19" s="92">
        <v>4377</v>
      </c>
      <c r="I19" s="92">
        <v>2</v>
      </c>
      <c r="J19" s="92">
        <v>1237</v>
      </c>
      <c r="K19" s="92">
        <v>45</v>
      </c>
      <c r="L19" s="92">
        <v>13712</v>
      </c>
      <c r="M19" s="92">
        <v>1</v>
      </c>
      <c r="N19" s="92">
        <v>48</v>
      </c>
      <c r="O19" s="92">
        <v>5</v>
      </c>
      <c r="P19" s="92">
        <v>243</v>
      </c>
    </row>
    <row r="20" spans="1:16" ht="21.95" customHeight="1" x14ac:dyDescent="0.15">
      <c r="A20" s="762"/>
      <c r="B20" s="231" t="s">
        <v>1663</v>
      </c>
      <c r="C20" s="418">
        <f t="shared" si="0"/>
        <v>237</v>
      </c>
      <c r="D20" s="238">
        <f t="shared" si="0"/>
        <v>37871</v>
      </c>
      <c r="E20" s="92">
        <v>181</v>
      </c>
      <c r="F20" s="92">
        <v>23102</v>
      </c>
      <c r="G20" s="92" t="s">
        <v>1</v>
      </c>
      <c r="H20" s="92" t="s">
        <v>369</v>
      </c>
      <c r="I20" s="92">
        <v>5</v>
      </c>
      <c r="J20" s="92">
        <v>2768</v>
      </c>
      <c r="K20" s="92">
        <v>48</v>
      </c>
      <c r="L20" s="92">
        <v>11953</v>
      </c>
      <c r="M20" s="92" t="s">
        <v>369</v>
      </c>
      <c r="N20" s="92" t="s">
        <v>369</v>
      </c>
      <c r="O20" s="92">
        <v>3</v>
      </c>
      <c r="P20" s="92">
        <v>48</v>
      </c>
    </row>
    <row r="21" spans="1:16" ht="21.95" customHeight="1" x14ac:dyDescent="0.15">
      <c r="A21" s="762"/>
      <c r="B21" s="231" t="s">
        <v>1844</v>
      </c>
      <c r="C21" s="418">
        <f t="shared" si="0"/>
        <v>278</v>
      </c>
      <c r="D21" s="238">
        <f t="shared" si="0"/>
        <v>49485</v>
      </c>
      <c r="E21" s="92">
        <v>194</v>
      </c>
      <c r="F21" s="92">
        <v>23665</v>
      </c>
      <c r="G21" s="92" t="s">
        <v>369</v>
      </c>
      <c r="H21" s="92" t="s">
        <v>369</v>
      </c>
      <c r="I21" s="92">
        <v>8</v>
      </c>
      <c r="J21" s="92">
        <v>7885</v>
      </c>
      <c r="K21" s="92">
        <v>68</v>
      </c>
      <c r="L21" s="92">
        <v>17742</v>
      </c>
      <c r="M21" s="92">
        <v>1</v>
      </c>
      <c r="N21" s="92">
        <v>14</v>
      </c>
      <c r="O21" s="92">
        <v>7</v>
      </c>
      <c r="P21" s="92">
        <v>179</v>
      </c>
    </row>
    <row r="22" spans="1:16" ht="21.95" customHeight="1" x14ac:dyDescent="0.15">
      <c r="A22" s="762"/>
      <c r="B22" s="231" t="s">
        <v>1953</v>
      </c>
      <c r="C22" s="418">
        <f t="shared" si="0"/>
        <v>257</v>
      </c>
      <c r="D22" s="238">
        <f t="shared" si="0"/>
        <v>61121</v>
      </c>
      <c r="E22" s="92">
        <v>190</v>
      </c>
      <c r="F22" s="92">
        <v>24008</v>
      </c>
      <c r="G22" s="92" t="s">
        <v>369</v>
      </c>
      <c r="H22" s="92" t="s">
        <v>369</v>
      </c>
      <c r="I22" s="92">
        <v>5</v>
      </c>
      <c r="J22" s="92">
        <v>14688</v>
      </c>
      <c r="K22" s="92">
        <v>57</v>
      </c>
      <c r="L22" s="92">
        <v>22357</v>
      </c>
      <c r="M22" s="92" t="s">
        <v>369</v>
      </c>
      <c r="N22" s="92" t="s">
        <v>369</v>
      </c>
      <c r="O22" s="92">
        <v>5</v>
      </c>
      <c r="P22" s="92">
        <v>68</v>
      </c>
    </row>
    <row r="23" spans="1:16" ht="21.95" customHeight="1" thickBot="1" x14ac:dyDescent="0.2">
      <c r="A23" s="762"/>
      <c r="B23" s="232" t="s">
        <v>2013</v>
      </c>
      <c r="C23" s="419">
        <f t="shared" si="0"/>
        <v>257</v>
      </c>
      <c r="D23" s="239">
        <f t="shared" si="0"/>
        <v>71486</v>
      </c>
      <c r="E23" s="110">
        <v>183</v>
      </c>
      <c r="F23" s="110">
        <v>22752</v>
      </c>
      <c r="G23" s="110" t="s">
        <v>369</v>
      </c>
      <c r="H23" s="110" t="s">
        <v>369</v>
      </c>
      <c r="I23" s="110">
        <v>1</v>
      </c>
      <c r="J23" s="110">
        <v>612</v>
      </c>
      <c r="K23" s="110">
        <v>64</v>
      </c>
      <c r="L23" s="110">
        <v>48015</v>
      </c>
      <c r="M23" s="110" t="s">
        <v>369</v>
      </c>
      <c r="N23" s="110" t="s">
        <v>369</v>
      </c>
      <c r="O23" s="110">
        <v>9</v>
      </c>
      <c r="P23" s="110">
        <v>107</v>
      </c>
    </row>
    <row r="24" spans="1:16" ht="21.95" customHeight="1" x14ac:dyDescent="0.15">
      <c r="A24" s="762"/>
      <c r="L24" s="728" t="s">
        <v>941</v>
      </c>
      <c r="M24" s="674"/>
      <c r="N24" s="674"/>
      <c r="O24" s="674"/>
      <c r="P24" s="674"/>
    </row>
  </sheetData>
  <sheetProtection sheet="1"/>
  <mergeCells count="28">
    <mergeCell ref="L24:P24"/>
    <mergeCell ref="C17:D17"/>
    <mergeCell ref="E17:F17"/>
    <mergeCell ref="G17:H17"/>
    <mergeCell ref="I17:J17"/>
    <mergeCell ref="K17:L17"/>
    <mergeCell ref="M17:N17"/>
    <mergeCell ref="K2:L2"/>
    <mergeCell ref="L3:L4"/>
    <mergeCell ref="L11:O11"/>
    <mergeCell ref="O16:P16"/>
    <mergeCell ref="B17:B18"/>
    <mergeCell ref="M2:M3"/>
    <mergeCell ref="N2:N3"/>
    <mergeCell ref="O2:O3"/>
    <mergeCell ref="C3:C4"/>
    <mergeCell ref="D3:D4"/>
    <mergeCell ref="E3:F3"/>
    <mergeCell ref="G3:G4"/>
    <mergeCell ref="H3:I3"/>
    <mergeCell ref="J3:J4"/>
    <mergeCell ref="K3:K4"/>
    <mergeCell ref="O17:P17"/>
    <mergeCell ref="A1:A24"/>
    <mergeCell ref="B2:B4"/>
    <mergeCell ref="C2:D2"/>
    <mergeCell ref="E2:G2"/>
    <mergeCell ref="H2:J2"/>
  </mergeCells>
  <phoneticPr fontId="2"/>
  <pageMargins left="0.35433070866141736" right="0.78740157480314965" top="0.98425196850393704" bottom="0.98425196850393704" header="0.51181102362204722" footer="0.51181102362204722"/>
  <pageSetup paperSize="9" scale="85" orientation="landscape"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AD23"/>
  <sheetViews>
    <sheetView zoomScaleNormal="100" workbookViewId="0">
      <selection activeCell="P11" sqref="P11"/>
    </sheetView>
  </sheetViews>
  <sheetFormatPr defaultRowHeight="13.5" x14ac:dyDescent="0.15"/>
  <cols>
    <col min="1" max="2" width="7.5" style="83" customWidth="1"/>
    <col min="3" max="3" width="13.125" style="90" customWidth="1"/>
    <col min="4" max="4" width="3" style="90" bestFit="1" customWidth="1"/>
    <col min="5" max="6" width="9.125" style="83" bestFit="1" customWidth="1"/>
    <col min="7" max="7" width="7.625" style="83" bestFit="1" customWidth="1"/>
    <col min="8" max="8" width="3" style="83" bestFit="1" customWidth="1"/>
    <col min="9" max="9" width="8.625" style="83" bestFit="1" customWidth="1"/>
    <col min="10" max="10" width="3" style="83" customWidth="1"/>
    <col min="11" max="11" width="7.625" style="83" bestFit="1" customWidth="1"/>
    <col min="12" max="12" width="8.625" style="83" bestFit="1" customWidth="1"/>
    <col min="13" max="13" width="7.5" style="83" customWidth="1"/>
    <col min="14" max="15" width="7.625" style="83" bestFit="1" customWidth="1"/>
    <col min="16" max="16" width="8.625" style="83" bestFit="1" customWidth="1"/>
    <col min="17" max="16384" width="9" style="83"/>
  </cols>
  <sheetData>
    <row r="1" spans="1:30" ht="21.95" customHeight="1" thickBot="1" x14ac:dyDescent="0.2">
      <c r="A1" s="762">
        <v>40</v>
      </c>
      <c r="B1" s="390"/>
      <c r="C1" s="176" t="s">
        <v>942</v>
      </c>
      <c r="D1" s="176"/>
      <c r="E1" s="95"/>
      <c r="F1" s="95"/>
      <c r="G1" s="95"/>
      <c r="H1" s="95"/>
      <c r="I1" s="95"/>
      <c r="J1" s="95"/>
      <c r="K1" s="95"/>
      <c r="L1" s="95"/>
      <c r="M1" s="95"/>
      <c r="N1" s="737" t="s">
        <v>932</v>
      </c>
      <c r="O1" s="683"/>
      <c r="P1" s="683"/>
    </row>
    <row r="2" spans="1:30" ht="21.95" customHeight="1" x14ac:dyDescent="0.15">
      <c r="A2" s="762"/>
      <c r="B2" s="390"/>
      <c r="C2" s="722" t="s">
        <v>943</v>
      </c>
      <c r="D2" s="727" t="s">
        <v>158</v>
      </c>
      <c r="E2" s="660"/>
      <c r="F2" s="662"/>
      <c r="G2" s="727" t="s">
        <v>944</v>
      </c>
      <c r="H2" s="730"/>
      <c r="I2" s="761"/>
      <c r="J2" s="727" t="s">
        <v>945</v>
      </c>
      <c r="K2" s="870"/>
      <c r="L2" s="676"/>
      <c r="M2" s="727" t="s">
        <v>946</v>
      </c>
      <c r="N2" s="761"/>
      <c r="O2" s="730" t="s">
        <v>947</v>
      </c>
      <c r="P2" s="730"/>
    </row>
    <row r="3" spans="1:30" ht="21.95" customHeight="1" x14ac:dyDescent="0.15">
      <c r="A3" s="762"/>
      <c r="B3" s="390"/>
      <c r="C3" s="755"/>
      <c r="D3" s="716" t="s">
        <v>948</v>
      </c>
      <c r="E3" s="653"/>
      <c r="F3" s="218" t="s">
        <v>940</v>
      </c>
      <c r="G3" s="756" t="s">
        <v>948</v>
      </c>
      <c r="H3" s="757"/>
      <c r="I3" s="99" t="s">
        <v>940</v>
      </c>
      <c r="J3" s="756" t="s">
        <v>948</v>
      </c>
      <c r="K3" s="757"/>
      <c r="L3" s="99" t="s">
        <v>940</v>
      </c>
      <c r="M3" s="245" t="s">
        <v>948</v>
      </c>
      <c r="N3" s="99" t="s">
        <v>940</v>
      </c>
      <c r="O3" s="99" t="s">
        <v>948</v>
      </c>
      <c r="P3" s="245" t="s">
        <v>940</v>
      </c>
    </row>
    <row r="4" spans="1:30" ht="21.95" customHeight="1" x14ac:dyDescent="0.15">
      <c r="A4" s="762"/>
      <c r="B4" s="390"/>
      <c r="C4" s="92" t="s">
        <v>2012</v>
      </c>
      <c r="D4" s="895">
        <f>IF(SUM(G4,J4,M4,O4)=0,"",SUM(G4,J4,M4,O4))</f>
        <v>338</v>
      </c>
      <c r="E4" s="896"/>
      <c r="F4" s="238">
        <f>IF(SUM(I4,L4,N4,P4)=0,"",SUM(I4,L4,N4,P4))</f>
        <v>28900</v>
      </c>
      <c r="G4" s="892">
        <v>112</v>
      </c>
      <c r="H4" s="892"/>
      <c r="I4" s="92">
        <v>13074</v>
      </c>
      <c r="J4" s="892">
        <v>144</v>
      </c>
      <c r="K4" s="892"/>
      <c r="L4" s="92">
        <v>7589</v>
      </c>
      <c r="M4" s="92" t="s">
        <v>369</v>
      </c>
      <c r="N4" s="92" t="s">
        <v>369</v>
      </c>
      <c r="O4" s="92">
        <v>82</v>
      </c>
      <c r="P4" s="92">
        <v>8237</v>
      </c>
    </row>
    <row r="5" spans="1:30" ht="21.95" customHeight="1" x14ac:dyDescent="0.15">
      <c r="A5" s="762"/>
      <c r="B5" s="390"/>
      <c r="C5" s="231" t="s">
        <v>1663</v>
      </c>
      <c r="D5" s="895">
        <f>IF(SUM(G5,J5,M5,O5)=0,"",SUM(G5,J5,M5,O5))</f>
        <v>260</v>
      </c>
      <c r="E5" s="896"/>
      <c r="F5" s="238">
        <f>IF(SUM(I5,L5,N5,P5)=0,"",SUM(I5,L5,N5,P5))</f>
        <v>26407</v>
      </c>
      <c r="G5" s="892">
        <v>112</v>
      </c>
      <c r="H5" s="892"/>
      <c r="I5" s="425">
        <v>12642</v>
      </c>
      <c r="J5" s="892">
        <v>75</v>
      </c>
      <c r="K5" s="892"/>
      <c r="L5" s="426">
        <v>6239</v>
      </c>
      <c r="M5" s="327" t="s">
        <v>369</v>
      </c>
      <c r="N5" s="327" t="s">
        <v>369</v>
      </c>
      <c r="O5" s="426">
        <v>73</v>
      </c>
      <c r="P5" s="426">
        <v>7526</v>
      </c>
      <c r="R5" s="709"/>
      <c r="S5" s="709"/>
      <c r="T5" s="91"/>
      <c r="U5" s="709"/>
      <c r="V5" s="709"/>
      <c r="W5" s="91"/>
      <c r="X5" s="709"/>
      <c r="Y5" s="709"/>
      <c r="Z5" s="91"/>
      <c r="AA5" s="91"/>
      <c r="AB5" s="91"/>
      <c r="AC5" s="91"/>
      <c r="AD5" s="91"/>
    </row>
    <row r="6" spans="1:30" ht="21.95" customHeight="1" x14ac:dyDescent="0.15">
      <c r="A6" s="762"/>
      <c r="B6" s="390"/>
      <c r="C6" s="231" t="s">
        <v>1844</v>
      </c>
      <c r="D6" s="895">
        <f>IF(SUM(G6,J6,M6,O6)=0,"",SUM(G6,J6,M6,O6))</f>
        <v>364</v>
      </c>
      <c r="E6" s="896"/>
      <c r="F6" s="238">
        <f>IF(SUM(I6,L6,N6,P6)=0,"",SUM(I6,L6,N6,P6))</f>
        <v>28789</v>
      </c>
      <c r="G6" s="892">
        <v>138</v>
      </c>
      <c r="H6" s="892"/>
      <c r="I6" s="425">
        <v>15218</v>
      </c>
      <c r="J6" s="892">
        <v>167</v>
      </c>
      <c r="K6" s="892"/>
      <c r="L6" s="426">
        <v>7735</v>
      </c>
      <c r="M6" s="327" t="s">
        <v>369</v>
      </c>
      <c r="N6" s="327" t="s">
        <v>369</v>
      </c>
      <c r="O6" s="425">
        <v>59</v>
      </c>
      <c r="P6" s="425">
        <v>5836</v>
      </c>
      <c r="R6" s="709"/>
      <c r="S6" s="709"/>
      <c r="T6" s="91"/>
      <c r="U6" s="709"/>
      <c r="V6" s="709"/>
      <c r="W6" s="91"/>
      <c r="X6" s="709"/>
      <c r="Y6" s="709"/>
      <c r="Z6" s="91"/>
      <c r="AA6" s="91"/>
      <c r="AB6" s="91"/>
      <c r="AC6" s="91"/>
      <c r="AD6" s="91"/>
    </row>
    <row r="7" spans="1:30" ht="21.95" customHeight="1" x14ac:dyDescent="0.15">
      <c r="A7" s="762"/>
      <c r="B7" s="390"/>
      <c r="C7" s="231" t="s">
        <v>1953</v>
      </c>
      <c r="D7" s="895">
        <f>IF(SUM(G7,J7,M7,O7)=0,"",SUM(G7,J7,M7,O7))</f>
        <v>447</v>
      </c>
      <c r="E7" s="896"/>
      <c r="F7" s="238">
        <f>IF(SUM(I7,L7,N7,P7)=0,"",SUM(I7,L7,N7,P7))</f>
        <v>36546</v>
      </c>
      <c r="G7" s="892">
        <v>143</v>
      </c>
      <c r="H7" s="892"/>
      <c r="I7" s="425">
        <v>15849</v>
      </c>
      <c r="J7" s="892">
        <v>128</v>
      </c>
      <c r="K7" s="892"/>
      <c r="L7" s="425">
        <v>6052</v>
      </c>
      <c r="M7" s="327">
        <v>1</v>
      </c>
      <c r="N7" s="327">
        <v>99</v>
      </c>
      <c r="O7" s="425">
        <v>175</v>
      </c>
      <c r="P7" s="425">
        <v>14546</v>
      </c>
      <c r="R7" s="709"/>
      <c r="S7" s="709"/>
      <c r="T7" s="91"/>
      <c r="U7" s="709"/>
      <c r="V7" s="709"/>
      <c r="W7" s="91"/>
      <c r="X7" s="709"/>
      <c r="Y7" s="709"/>
      <c r="Z7" s="91"/>
      <c r="AA7" s="91"/>
      <c r="AB7" s="91"/>
      <c r="AC7" s="91"/>
      <c r="AD7" s="91"/>
    </row>
    <row r="8" spans="1:30" ht="21.95" customHeight="1" thickBot="1" x14ac:dyDescent="0.2">
      <c r="A8" s="762"/>
      <c r="B8" s="390"/>
      <c r="C8" s="232" t="s">
        <v>2013</v>
      </c>
      <c r="D8" s="895">
        <f>IF(SUM(G8,J8,M8,O8)=0,"",SUM(G8,J8,M8,O8))</f>
        <v>335</v>
      </c>
      <c r="E8" s="896"/>
      <c r="F8" s="238">
        <f>IF(SUM(I8,L8,N8,P8)=0,"",SUM(I8,L8,N8,P8))</f>
        <v>29105</v>
      </c>
      <c r="G8" s="902">
        <v>132</v>
      </c>
      <c r="H8" s="902"/>
      <c r="I8" s="426">
        <v>15148</v>
      </c>
      <c r="J8" s="902">
        <v>147</v>
      </c>
      <c r="K8" s="902"/>
      <c r="L8" s="426">
        <v>8140</v>
      </c>
      <c r="M8" s="327" t="s">
        <v>1</v>
      </c>
      <c r="N8" s="327" t="s">
        <v>1</v>
      </c>
      <c r="O8" s="427">
        <v>56</v>
      </c>
      <c r="P8" s="427">
        <v>5817</v>
      </c>
      <c r="R8" s="709"/>
      <c r="S8" s="893"/>
      <c r="T8" s="91"/>
      <c r="U8" s="709"/>
      <c r="V8" s="709"/>
      <c r="W8" s="91"/>
      <c r="X8" s="709"/>
      <c r="Y8" s="894"/>
      <c r="Z8" s="91"/>
      <c r="AA8" s="91"/>
      <c r="AB8" s="91"/>
      <c r="AC8" s="91"/>
      <c r="AD8" s="91"/>
    </row>
    <row r="9" spans="1:30" ht="21.95" customHeight="1" x14ac:dyDescent="0.15">
      <c r="A9" s="762"/>
      <c r="B9" s="390"/>
      <c r="C9" s="128"/>
      <c r="D9" s="128"/>
      <c r="E9" s="97"/>
      <c r="F9" s="97"/>
      <c r="G9" s="97"/>
      <c r="H9" s="97"/>
      <c r="I9" s="97"/>
      <c r="J9" s="738" t="s">
        <v>949</v>
      </c>
      <c r="K9" s="740"/>
      <c r="L9" s="740"/>
      <c r="M9" s="740"/>
      <c r="N9" s="740"/>
      <c r="O9" s="740"/>
      <c r="P9" s="740"/>
    </row>
    <row r="10" spans="1:30" ht="21.95" customHeight="1" x14ac:dyDescent="0.15">
      <c r="A10" s="762"/>
      <c r="B10" s="390"/>
      <c r="J10" s="92"/>
      <c r="K10" s="189"/>
      <c r="L10" s="189"/>
      <c r="M10" s="189"/>
      <c r="N10" s="189"/>
      <c r="O10" s="189"/>
      <c r="P10" s="189"/>
    </row>
    <row r="11" spans="1:30" ht="21.95" customHeight="1" x14ac:dyDescent="0.15">
      <c r="A11" s="762"/>
      <c r="B11" s="390"/>
      <c r="J11" s="92"/>
      <c r="K11" s="189"/>
      <c r="L11" s="189"/>
      <c r="M11" s="189"/>
      <c r="N11" s="189"/>
      <c r="O11" s="189"/>
      <c r="P11" s="189"/>
    </row>
    <row r="12" spans="1:30" ht="21.95" customHeight="1" x14ac:dyDescent="0.15">
      <c r="A12" s="762"/>
      <c r="B12" s="390"/>
      <c r="J12" s="708"/>
      <c r="K12" s="708"/>
      <c r="L12" s="708"/>
    </row>
    <row r="13" spans="1:30" ht="21.95" customHeight="1" thickBot="1" x14ac:dyDescent="0.2">
      <c r="A13" s="762"/>
      <c r="B13" s="390"/>
      <c r="C13" s="176" t="s">
        <v>950</v>
      </c>
      <c r="D13" s="176"/>
      <c r="E13" s="95"/>
      <c r="F13" s="95"/>
      <c r="G13" s="95"/>
      <c r="H13" s="95"/>
      <c r="I13" s="95"/>
      <c r="J13" s="95"/>
      <c r="K13" s="95"/>
      <c r="L13" s="95"/>
      <c r="M13" s="91"/>
      <c r="N13" s="91"/>
      <c r="O13" s="91"/>
    </row>
    <row r="14" spans="1:30" ht="21.95" customHeight="1" x14ac:dyDescent="0.15">
      <c r="A14" s="762"/>
      <c r="B14" s="390"/>
      <c r="C14" s="722" t="s">
        <v>943</v>
      </c>
      <c r="D14" s="721" t="s">
        <v>951</v>
      </c>
      <c r="E14" s="726"/>
      <c r="F14" s="838" t="s">
        <v>952</v>
      </c>
      <c r="G14" s="838" t="s">
        <v>953</v>
      </c>
      <c r="H14" s="841" t="s">
        <v>954</v>
      </c>
      <c r="I14" s="897"/>
      <c r="J14" s="898"/>
      <c r="K14" s="813" t="s">
        <v>955</v>
      </c>
      <c r="L14" s="725"/>
      <c r="M14" s="753"/>
      <c r="N14" s="753"/>
      <c r="O14" s="753"/>
    </row>
    <row r="15" spans="1:30" ht="21.95" customHeight="1" x14ac:dyDescent="0.15">
      <c r="A15" s="762"/>
      <c r="B15" s="390"/>
      <c r="C15" s="755"/>
      <c r="D15" s="668"/>
      <c r="E15" s="653"/>
      <c r="F15" s="829"/>
      <c r="G15" s="829"/>
      <c r="H15" s="899"/>
      <c r="I15" s="900"/>
      <c r="J15" s="901"/>
      <c r="K15" s="668"/>
      <c r="L15" s="652"/>
      <c r="M15" s="179"/>
      <c r="N15" s="179"/>
      <c r="O15" s="179"/>
    </row>
    <row r="16" spans="1:30" ht="21.95" customHeight="1" x14ac:dyDescent="0.15">
      <c r="A16" s="762"/>
      <c r="B16" s="390"/>
      <c r="C16" s="231" t="s">
        <v>1954</v>
      </c>
      <c r="D16" s="314" t="s">
        <v>1640</v>
      </c>
      <c r="E16" s="238">
        <f>IF(SUM(F16,G16,I16,L16)=0,"",SUM(F16,G16,I16,L16))</f>
        <v>3658</v>
      </c>
      <c r="F16" s="92">
        <v>314</v>
      </c>
      <c r="G16" s="92">
        <v>1653</v>
      </c>
      <c r="H16" s="314" t="s">
        <v>1572</v>
      </c>
      <c r="I16" s="728">
        <v>1457</v>
      </c>
      <c r="J16" s="728"/>
      <c r="K16" s="92"/>
      <c r="L16" s="92">
        <v>234</v>
      </c>
      <c r="M16" s="91"/>
      <c r="N16" s="90"/>
      <c r="O16" s="91"/>
    </row>
    <row r="17" spans="1:23" ht="21.95" customHeight="1" x14ac:dyDescent="0.15">
      <c r="A17" s="762"/>
      <c r="B17" s="390"/>
      <c r="C17" s="231" t="s">
        <v>1583</v>
      </c>
      <c r="D17" s="314" t="s">
        <v>1572</v>
      </c>
      <c r="E17" s="238">
        <f>IF(SUM(F17,G17,I17,L17)=0,"",SUM(F17,G17,I17,L17))</f>
        <v>3673</v>
      </c>
      <c r="F17" s="92">
        <v>252</v>
      </c>
      <c r="G17" s="92">
        <v>1653</v>
      </c>
      <c r="H17" s="314" t="s">
        <v>1572</v>
      </c>
      <c r="I17" s="728">
        <v>1457</v>
      </c>
      <c r="J17" s="728"/>
      <c r="K17" s="92"/>
      <c r="L17" s="92">
        <v>311</v>
      </c>
      <c r="M17" s="91"/>
      <c r="N17" s="90"/>
      <c r="O17" s="314"/>
      <c r="P17" s="91"/>
      <c r="Q17" s="91"/>
      <c r="R17" s="91"/>
      <c r="S17" s="314"/>
      <c r="T17" s="728"/>
      <c r="U17" s="728"/>
      <c r="V17" s="92"/>
      <c r="W17" s="91">
        <v>342</v>
      </c>
    </row>
    <row r="18" spans="1:23" ht="21.95" customHeight="1" x14ac:dyDescent="0.15">
      <c r="A18" s="762"/>
      <c r="B18" s="390"/>
      <c r="C18" s="231" t="s">
        <v>1663</v>
      </c>
      <c r="D18" s="314" t="s">
        <v>1572</v>
      </c>
      <c r="E18" s="238">
        <f>IF(SUM(F18,G18,I18,L18)=0,"",SUM(F18,G18,I18,L18))</f>
        <v>3673</v>
      </c>
      <c r="F18" s="92">
        <v>252</v>
      </c>
      <c r="G18" s="92">
        <v>1653</v>
      </c>
      <c r="H18" s="314" t="s">
        <v>1572</v>
      </c>
      <c r="I18" s="728">
        <v>1457</v>
      </c>
      <c r="J18" s="728"/>
      <c r="K18" s="92"/>
      <c r="L18" s="92">
        <v>311</v>
      </c>
      <c r="M18" s="91"/>
      <c r="N18" s="90"/>
      <c r="O18" s="314"/>
      <c r="P18" s="91"/>
      <c r="Q18" s="91"/>
      <c r="R18" s="91"/>
      <c r="S18" s="314"/>
      <c r="T18" s="728"/>
      <c r="U18" s="728"/>
      <c r="V18" s="92"/>
      <c r="W18" s="91">
        <v>234</v>
      </c>
    </row>
    <row r="19" spans="1:23" ht="21.95" customHeight="1" x14ac:dyDescent="0.15">
      <c r="A19" s="762"/>
      <c r="B19" s="390"/>
      <c r="C19" s="231" t="s">
        <v>1844</v>
      </c>
      <c r="D19" s="314" t="s">
        <v>1572</v>
      </c>
      <c r="E19" s="238">
        <f>IF(SUM(F19,G19,I19,L19)=0,"",SUM(F19,G19,I19,L19))</f>
        <v>3624</v>
      </c>
      <c r="F19" s="92">
        <v>203</v>
      </c>
      <c r="G19" s="92">
        <v>1653</v>
      </c>
      <c r="H19" s="314" t="s">
        <v>1572</v>
      </c>
      <c r="I19" s="728">
        <v>1457</v>
      </c>
      <c r="J19" s="728"/>
      <c r="K19" s="92"/>
      <c r="L19" s="92">
        <v>311</v>
      </c>
      <c r="M19" s="91"/>
      <c r="N19" s="90"/>
      <c r="O19" s="314"/>
      <c r="P19" s="91"/>
      <c r="Q19" s="91"/>
      <c r="R19" s="91"/>
      <c r="S19" s="314"/>
      <c r="T19" s="728"/>
      <c r="U19" s="728"/>
      <c r="V19" s="92"/>
      <c r="W19" s="91">
        <v>234</v>
      </c>
    </row>
    <row r="20" spans="1:23" ht="21.95" customHeight="1" thickBot="1" x14ac:dyDescent="0.2">
      <c r="A20" s="762"/>
      <c r="B20" s="390"/>
      <c r="C20" s="231" t="s">
        <v>1953</v>
      </c>
      <c r="D20" s="314" t="s">
        <v>1572</v>
      </c>
      <c r="E20" s="238">
        <f>IF(SUM(F20,G20,I20,L20)=0,"",SUM(F20,G20,I20,L20))</f>
        <v>3624</v>
      </c>
      <c r="F20" s="92">
        <v>203</v>
      </c>
      <c r="G20" s="92">
        <v>1653</v>
      </c>
      <c r="H20" s="314" t="s">
        <v>1572</v>
      </c>
      <c r="I20" s="728">
        <v>1457</v>
      </c>
      <c r="J20" s="728"/>
      <c r="K20" s="92"/>
      <c r="L20" s="92">
        <v>311</v>
      </c>
      <c r="M20" s="91"/>
      <c r="N20" s="90"/>
      <c r="O20" s="314"/>
      <c r="P20" s="91"/>
      <c r="Q20" s="91"/>
      <c r="R20" s="91"/>
      <c r="S20" s="314"/>
      <c r="T20" s="728"/>
      <c r="U20" s="728"/>
      <c r="V20" s="92"/>
      <c r="W20" s="91">
        <v>311</v>
      </c>
    </row>
    <row r="21" spans="1:23" ht="21.95" customHeight="1" x14ac:dyDescent="0.15">
      <c r="A21" s="762"/>
      <c r="B21" s="390"/>
      <c r="C21" s="428" t="s">
        <v>956</v>
      </c>
      <c r="D21" s="128"/>
      <c r="E21" s="97"/>
      <c r="F21" s="97"/>
      <c r="G21" s="97"/>
      <c r="H21" s="738" t="s">
        <v>957</v>
      </c>
      <c r="I21" s="686"/>
      <c r="J21" s="686"/>
      <c r="K21" s="686"/>
      <c r="L21" s="686"/>
    </row>
    <row r="22" spans="1:23" x14ac:dyDescent="0.15">
      <c r="A22" s="762"/>
      <c r="B22" s="390"/>
    </row>
    <row r="23" spans="1:23" x14ac:dyDescent="0.15">
      <c r="A23" s="390"/>
      <c r="B23" s="390"/>
    </row>
  </sheetData>
  <sheetProtection sheet="1"/>
  <mergeCells count="57">
    <mergeCell ref="G8:H8"/>
    <mergeCell ref="M14:O14"/>
    <mergeCell ref="J7:K7"/>
    <mergeCell ref="J9:P9"/>
    <mergeCell ref="I16:J16"/>
    <mergeCell ref="J12:L12"/>
    <mergeCell ref="J8:K8"/>
    <mergeCell ref="N1:P1"/>
    <mergeCell ref="D2:F2"/>
    <mergeCell ref="G2:I2"/>
    <mergeCell ref="J2:L2"/>
    <mergeCell ref="M2:N2"/>
    <mergeCell ref="O2:P2"/>
    <mergeCell ref="A1:A22"/>
    <mergeCell ref="D4:E4"/>
    <mergeCell ref="D5:E5"/>
    <mergeCell ref="C14:C15"/>
    <mergeCell ref="D8:E8"/>
    <mergeCell ref="D3:E3"/>
    <mergeCell ref="D6:E6"/>
    <mergeCell ref="C2:C3"/>
    <mergeCell ref="D7:E7"/>
    <mergeCell ref="H21:L21"/>
    <mergeCell ref="D14:E15"/>
    <mergeCell ref="F14:F15"/>
    <mergeCell ref="K14:L15"/>
    <mergeCell ref="G6:H6"/>
    <mergeCell ref="J4:K4"/>
    <mergeCell ref="G7:H7"/>
    <mergeCell ref="G14:G15"/>
    <mergeCell ref="H14:J15"/>
    <mergeCell ref="G4:H4"/>
    <mergeCell ref="G5:H5"/>
    <mergeCell ref="G3:H3"/>
    <mergeCell ref="J3:K3"/>
    <mergeCell ref="X8:Y8"/>
    <mergeCell ref="R5:S5"/>
    <mergeCell ref="U5:V5"/>
    <mergeCell ref="X5:Y5"/>
    <mergeCell ref="X6:Y6"/>
    <mergeCell ref="X7:Y7"/>
    <mergeCell ref="J5:K5"/>
    <mergeCell ref="J6:K6"/>
    <mergeCell ref="T20:U20"/>
    <mergeCell ref="R7:S7"/>
    <mergeCell ref="U7:V7"/>
    <mergeCell ref="R6:S6"/>
    <mergeCell ref="U6:V6"/>
    <mergeCell ref="T17:U17"/>
    <mergeCell ref="T18:U18"/>
    <mergeCell ref="T19:U19"/>
    <mergeCell ref="R8:S8"/>
    <mergeCell ref="U8:V8"/>
    <mergeCell ref="I20:J20"/>
    <mergeCell ref="I19:J19"/>
    <mergeCell ref="I17:J17"/>
    <mergeCell ref="I18:J18"/>
  </mergeCells>
  <phoneticPr fontId="2"/>
  <pageMargins left="0.35433070866141736" right="0.78740157480314965" top="0.98425196850393704" bottom="0.98425196850393704" header="0.51181102362204722" footer="0.51181102362204722"/>
  <pageSetup paperSize="9" scale="93"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N27"/>
  <sheetViews>
    <sheetView topLeftCell="A13" zoomScaleNormal="100" workbookViewId="0">
      <selection activeCell="P11" sqref="P11"/>
    </sheetView>
  </sheetViews>
  <sheetFormatPr defaultRowHeight="13.5" x14ac:dyDescent="0.15"/>
  <cols>
    <col min="1" max="2" width="7.5" style="83" customWidth="1"/>
    <col min="3" max="3" width="13" style="90" customWidth="1"/>
    <col min="4" max="13" width="9.125" style="83" customWidth="1"/>
    <col min="14" max="16384" width="9" style="83"/>
  </cols>
  <sheetData>
    <row r="1" spans="1:14" ht="24" customHeight="1" thickBot="1" x14ac:dyDescent="0.2">
      <c r="A1" s="762">
        <v>41</v>
      </c>
      <c r="B1" s="390"/>
      <c r="C1" s="176" t="s">
        <v>958</v>
      </c>
      <c r="D1" s="95"/>
      <c r="E1" s="95"/>
      <c r="F1" s="95"/>
      <c r="G1" s="95"/>
      <c r="H1" s="95"/>
      <c r="I1" s="95"/>
      <c r="J1" s="95"/>
      <c r="K1" s="95"/>
      <c r="L1" s="95"/>
      <c r="M1" s="95"/>
    </row>
    <row r="2" spans="1:14" ht="24" customHeight="1" x14ac:dyDescent="0.15">
      <c r="A2" s="762"/>
      <c r="B2" s="390"/>
      <c r="C2" s="722" t="s">
        <v>664</v>
      </c>
      <c r="D2" s="727" t="s">
        <v>158</v>
      </c>
      <c r="E2" s="730"/>
      <c r="F2" s="727" t="s">
        <v>959</v>
      </c>
      <c r="G2" s="761"/>
      <c r="H2" s="730" t="s">
        <v>960</v>
      </c>
      <c r="I2" s="730"/>
      <c r="J2" s="727" t="s">
        <v>961</v>
      </c>
      <c r="K2" s="761"/>
      <c r="L2" s="876" t="s">
        <v>962</v>
      </c>
      <c r="M2" s="876"/>
      <c r="N2" s="904"/>
    </row>
    <row r="3" spans="1:14" ht="24" customHeight="1" x14ac:dyDescent="0.15">
      <c r="A3" s="762"/>
      <c r="B3" s="390"/>
      <c r="C3" s="755"/>
      <c r="D3" s="98" t="s">
        <v>963</v>
      </c>
      <c r="E3" s="99" t="s">
        <v>112</v>
      </c>
      <c r="F3" s="98" t="s">
        <v>963</v>
      </c>
      <c r="G3" s="99" t="s">
        <v>112</v>
      </c>
      <c r="H3" s="98" t="s">
        <v>963</v>
      </c>
      <c r="I3" s="99" t="s">
        <v>112</v>
      </c>
      <c r="J3" s="98" t="s">
        <v>963</v>
      </c>
      <c r="K3" s="99" t="s">
        <v>112</v>
      </c>
      <c r="L3" s="903"/>
      <c r="M3" s="903"/>
      <c r="N3" s="904"/>
    </row>
    <row r="4" spans="1:14" ht="24" customHeight="1" x14ac:dyDescent="0.15">
      <c r="A4" s="762"/>
      <c r="B4" s="390"/>
      <c r="C4" s="231"/>
      <c r="D4" s="88" t="s">
        <v>964</v>
      </c>
      <c r="E4" s="432" t="s">
        <v>965</v>
      </c>
      <c r="F4" s="109"/>
      <c r="G4" s="432" t="s">
        <v>965</v>
      </c>
      <c r="H4" s="109"/>
      <c r="I4" s="432" t="s">
        <v>965</v>
      </c>
      <c r="J4" s="109"/>
      <c r="K4" s="432" t="s">
        <v>965</v>
      </c>
      <c r="L4" s="431"/>
      <c r="M4" s="432" t="s">
        <v>965</v>
      </c>
      <c r="N4" s="431"/>
    </row>
    <row r="5" spans="1:14" ht="24" customHeight="1" x14ac:dyDescent="0.15">
      <c r="A5" s="762"/>
      <c r="B5" s="390"/>
      <c r="C5" s="92" t="s">
        <v>2012</v>
      </c>
      <c r="D5" s="105">
        <f t="shared" ref="D5:E9" si="0">IF(SUM(F5,H5,J5)=0,"",SUM(F5,H5,J5))</f>
        <v>63</v>
      </c>
      <c r="E5" s="106">
        <f t="shared" si="0"/>
        <v>235209</v>
      </c>
      <c r="F5" s="91">
        <v>16</v>
      </c>
      <c r="G5" s="91">
        <v>191582</v>
      </c>
      <c r="H5" s="91">
        <v>1</v>
      </c>
      <c r="I5" s="91">
        <v>28304</v>
      </c>
      <c r="J5" s="91">
        <v>46</v>
      </c>
      <c r="K5" s="91">
        <v>15323</v>
      </c>
      <c r="L5" s="91"/>
      <c r="M5" s="391">
        <v>3.2</v>
      </c>
    </row>
    <row r="6" spans="1:14" ht="24" customHeight="1" x14ac:dyDescent="0.15">
      <c r="A6" s="762"/>
      <c r="B6" s="390"/>
      <c r="C6" s="231" t="s">
        <v>1663</v>
      </c>
      <c r="D6" s="105">
        <f t="shared" si="0"/>
        <v>63</v>
      </c>
      <c r="E6" s="106">
        <f t="shared" si="0"/>
        <v>235209</v>
      </c>
      <c r="F6" s="91">
        <v>16</v>
      </c>
      <c r="G6" s="91">
        <v>191582</v>
      </c>
      <c r="H6" s="91">
        <v>1</v>
      </c>
      <c r="I6" s="91">
        <v>28304</v>
      </c>
      <c r="J6" s="91">
        <v>46</v>
      </c>
      <c r="K6" s="91">
        <v>15323</v>
      </c>
      <c r="L6" s="91"/>
      <c r="M6" s="391">
        <v>3.1</v>
      </c>
    </row>
    <row r="7" spans="1:14" ht="24" customHeight="1" x14ac:dyDescent="0.15">
      <c r="A7" s="762"/>
      <c r="B7" s="390"/>
      <c r="C7" s="231" t="s">
        <v>1844</v>
      </c>
      <c r="D7" s="105">
        <f t="shared" si="0"/>
        <v>63</v>
      </c>
      <c r="E7" s="106">
        <f t="shared" si="0"/>
        <v>235209</v>
      </c>
      <c r="F7" s="91">
        <v>16</v>
      </c>
      <c r="G7" s="91">
        <v>191582</v>
      </c>
      <c r="H7" s="91">
        <v>1</v>
      </c>
      <c r="I7" s="91">
        <v>28304</v>
      </c>
      <c r="J7" s="91">
        <v>46</v>
      </c>
      <c r="K7" s="91">
        <v>15323</v>
      </c>
      <c r="L7" s="91"/>
      <c r="M7" s="391">
        <v>3.1</v>
      </c>
    </row>
    <row r="8" spans="1:14" ht="24" customHeight="1" x14ac:dyDescent="0.15">
      <c r="A8" s="762"/>
      <c r="B8" s="390"/>
      <c r="C8" s="231" t="s">
        <v>1953</v>
      </c>
      <c r="D8" s="105">
        <f t="shared" si="0"/>
        <v>62</v>
      </c>
      <c r="E8" s="106">
        <f t="shared" si="0"/>
        <v>234814</v>
      </c>
      <c r="F8" s="91">
        <v>16</v>
      </c>
      <c r="G8" s="91">
        <v>191582</v>
      </c>
      <c r="H8" s="91">
        <v>1</v>
      </c>
      <c r="I8" s="91">
        <v>28304</v>
      </c>
      <c r="J8" s="91">
        <v>45</v>
      </c>
      <c r="K8" s="91">
        <v>14928</v>
      </c>
      <c r="L8" s="91"/>
      <c r="M8" s="391">
        <v>3.1</v>
      </c>
    </row>
    <row r="9" spans="1:14" ht="27" customHeight="1" thickBot="1" x14ac:dyDescent="0.2">
      <c r="A9" s="762"/>
      <c r="B9" s="390"/>
      <c r="C9" s="232" t="s">
        <v>2013</v>
      </c>
      <c r="D9" s="107">
        <f t="shared" si="0"/>
        <v>62</v>
      </c>
      <c r="E9" s="108">
        <f t="shared" si="0"/>
        <v>234814</v>
      </c>
      <c r="F9" s="95">
        <v>16</v>
      </c>
      <c r="G9" s="95">
        <v>191582</v>
      </c>
      <c r="H9" s="95">
        <v>1</v>
      </c>
      <c r="I9" s="95">
        <v>28304</v>
      </c>
      <c r="J9" s="95">
        <v>45</v>
      </c>
      <c r="K9" s="95">
        <v>14928</v>
      </c>
      <c r="L9" s="95"/>
      <c r="M9" s="187">
        <v>3.1</v>
      </c>
    </row>
    <row r="10" spans="1:14" ht="24" customHeight="1" x14ac:dyDescent="0.15">
      <c r="A10" s="762"/>
      <c r="B10" s="390"/>
      <c r="K10" s="728" t="s">
        <v>2024</v>
      </c>
      <c r="L10" s="690"/>
      <c r="M10" s="690"/>
    </row>
    <row r="11" spans="1:14" ht="24" customHeight="1" x14ac:dyDescent="0.15">
      <c r="A11" s="762"/>
      <c r="B11" s="390"/>
    </row>
    <row r="12" spans="1:14" ht="24" customHeight="1" x14ac:dyDescent="0.15">
      <c r="A12" s="762"/>
      <c r="B12" s="390"/>
    </row>
    <row r="13" spans="1:14" ht="24" customHeight="1" thickBot="1" x14ac:dyDescent="0.2">
      <c r="A13" s="762"/>
      <c r="B13" s="390"/>
      <c r="C13" s="176" t="s">
        <v>966</v>
      </c>
      <c r="D13" s="95"/>
      <c r="E13" s="95"/>
      <c r="F13" s="95"/>
      <c r="G13" s="95"/>
      <c r="H13" s="95"/>
      <c r="I13" s="95"/>
      <c r="J13" s="95"/>
      <c r="K13" s="737" t="s">
        <v>967</v>
      </c>
      <c r="L13" s="682"/>
      <c r="M13" s="682"/>
    </row>
    <row r="14" spans="1:14" ht="24" customHeight="1" x14ac:dyDescent="0.15">
      <c r="A14" s="762"/>
      <c r="B14" s="390"/>
      <c r="C14" s="722" t="s">
        <v>664</v>
      </c>
      <c r="D14" s="727" t="s">
        <v>158</v>
      </c>
      <c r="E14" s="730"/>
      <c r="F14" s="727" t="s">
        <v>968</v>
      </c>
      <c r="G14" s="761"/>
      <c r="H14" s="730" t="s">
        <v>969</v>
      </c>
      <c r="I14" s="730"/>
      <c r="J14" s="727" t="s">
        <v>970</v>
      </c>
      <c r="K14" s="761"/>
      <c r="L14" s="730" t="s">
        <v>971</v>
      </c>
      <c r="M14" s="730"/>
    </row>
    <row r="15" spans="1:14" ht="24" customHeight="1" x14ac:dyDescent="0.15">
      <c r="A15" s="762"/>
      <c r="B15" s="390"/>
      <c r="C15" s="755"/>
      <c r="D15" s="98" t="s">
        <v>972</v>
      </c>
      <c r="E15" s="99" t="s">
        <v>112</v>
      </c>
      <c r="F15" s="98" t="s">
        <v>972</v>
      </c>
      <c r="G15" s="99" t="s">
        <v>112</v>
      </c>
      <c r="H15" s="98" t="s">
        <v>972</v>
      </c>
      <c r="I15" s="99" t="s">
        <v>112</v>
      </c>
      <c r="J15" s="98" t="s">
        <v>972</v>
      </c>
      <c r="K15" s="99" t="s">
        <v>112</v>
      </c>
      <c r="L15" s="99" t="s">
        <v>972</v>
      </c>
      <c r="M15" s="98" t="s">
        <v>112</v>
      </c>
    </row>
    <row r="16" spans="1:14" ht="24" customHeight="1" x14ac:dyDescent="0.15">
      <c r="A16" s="762"/>
      <c r="B16" s="390"/>
      <c r="C16" s="231"/>
      <c r="D16" s="88" t="s">
        <v>973</v>
      </c>
      <c r="E16" s="88" t="s">
        <v>974</v>
      </c>
      <c r="F16" s="88" t="s">
        <v>973</v>
      </c>
      <c r="G16" s="88" t="s">
        <v>974</v>
      </c>
      <c r="H16" s="88" t="s">
        <v>973</v>
      </c>
      <c r="I16" s="88" t="s">
        <v>974</v>
      </c>
      <c r="J16" s="88" t="s">
        <v>973</v>
      </c>
      <c r="K16" s="88" t="s">
        <v>974</v>
      </c>
      <c r="L16" s="88" t="s">
        <v>973</v>
      </c>
      <c r="M16" s="88" t="s">
        <v>974</v>
      </c>
    </row>
    <row r="17" spans="1:13" ht="24" customHeight="1" x14ac:dyDescent="0.15">
      <c r="A17" s="762"/>
      <c r="B17" s="390"/>
      <c r="C17" s="231" t="s">
        <v>1954</v>
      </c>
      <c r="D17" s="93">
        <v>169</v>
      </c>
      <c r="E17" s="91">
        <v>1298</v>
      </c>
      <c r="F17" s="91">
        <v>2</v>
      </c>
      <c r="G17" s="91">
        <v>78</v>
      </c>
      <c r="H17" s="91">
        <v>9</v>
      </c>
      <c r="I17" s="91">
        <v>254</v>
      </c>
      <c r="J17" s="91">
        <v>4</v>
      </c>
      <c r="K17" s="91">
        <v>62</v>
      </c>
      <c r="L17" s="91">
        <v>156</v>
      </c>
      <c r="M17" s="91">
        <v>982</v>
      </c>
    </row>
    <row r="18" spans="1:13" ht="24" customHeight="1" x14ac:dyDescent="0.15">
      <c r="A18" s="762"/>
      <c r="B18" s="390"/>
      <c r="C18" s="231" t="s">
        <v>1583</v>
      </c>
      <c r="D18" s="93">
        <v>173</v>
      </c>
      <c r="E18" s="91">
        <v>1403</v>
      </c>
      <c r="F18" s="91">
        <v>2</v>
      </c>
      <c r="G18" s="91">
        <v>78</v>
      </c>
      <c r="H18" s="91">
        <v>9</v>
      </c>
      <c r="I18" s="91">
        <v>254</v>
      </c>
      <c r="J18" s="91">
        <v>4</v>
      </c>
      <c r="K18" s="91">
        <v>62</v>
      </c>
      <c r="L18" s="91">
        <v>158</v>
      </c>
      <c r="M18" s="91">
        <v>1009</v>
      </c>
    </row>
    <row r="19" spans="1:13" ht="24" customHeight="1" x14ac:dyDescent="0.15">
      <c r="A19" s="762"/>
      <c r="B19" s="390"/>
      <c r="C19" s="231" t="s">
        <v>1663</v>
      </c>
      <c r="D19" s="93">
        <v>174</v>
      </c>
      <c r="E19" s="91">
        <v>1406</v>
      </c>
      <c r="F19" s="91">
        <v>2</v>
      </c>
      <c r="G19" s="91">
        <v>78</v>
      </c>
      <c r="H19" s="91">
        <v>9</v>
      </c>
      <c r="I19" s="91">
        <v>254</v>
      </c>
      <c r="J19" s="91">
        <v>4</v>
      </c>
      <c r="K19" s="91">
        <v>62</v>
      </c>
      <c r="L19" s="91">
        <v>158</v>
      </c>
      <c r="M19" s="91">
        <v>1012</v>
      </c>
    </row>
    <row r="20" spans="1:13" ht="24" customHeight="1" x14ac:dyDescent="0.15">
      <c r="A20" s="762"/>
      <c r="B20" s="390"/>
      <c r="C20" s="231" t="s">
        <v>1844</v>
      </c>
      <c r="D20" s="93">
        <v>174</v>
      </c>
      <c r="E20" s="91">
        <v>1413</v>
      </c>
      <c r="F20" s="91">
        <v>2</v>
      </c>
      <c r="G20" s="91">
        <v>78</v>
      </c>
      <c r="H20" s="91">
        <v>9</v>
      </c>
      <c r="I20" s="91">
        <v>254</v>
      </c>
      <c r="J20" s="91">
        <v>4</v>
      </c>
      <c r="K20" s="91">
        <v>62</v>
      </c>
      <c r="L20" s="91">
        <v>159</v>
      </c>
      <c r="M20" s="91">
        <v>1019</v>
      </c>
    </row>
    <row r="21" spans="1:13" ht="28.5" customHeight="1" thickBot="1" x14ac:dyDescent="0.2">
      <c r="A21" s="762"/>
      <c r="B21" s="390"/>
      <c r="C21" s="232" t="s">
        <v>1953</v>
      </c>
      <c r="D21" s="103">
        <v>177</v>
      </c>
      <c r="E21" s="95">
        <v>1438</v>
      </c>
      <c r="F21" s="423">
        <v>2</v>
      </c>
      <c r="G21" s="423">
        <v>78</v>
      </c>
      <c r="H21" s="95">
        <v>9</v>
      </c>
      <c r="I21" s="95">
        <v>254</v>
      </c>
      <c r="J21" s="95">
        <v>4</v>
      </c>
      <c r="K21" s="95">
        <v>62</v>
      </c>
      <c r="L21" s="95">
        <v>162</v>
      </c>
      <c r="M21" s="95">
        <v>1044</v>
      </c>
    </row>
    <row r="22" spans="1:13" ht="24" customHeight="1" x14ac:dyDescent="0.15">
      <c r="A22" s="762"/>
      <c r="B22" s="390"/>
      <c r="K22" s="728" t="s">
        <v>957</v>
      </c>
      <c r="L22" s="674"/>
      <c r="M22" s="674"/>
    </row>
    <row r="23" spans="1:13" x14ac:dyDescent="0.15">
      <c r="A23" s="390"/>
      <c r="B23" s="390"/>
    </row>
    <row r="24" spans="1:13" x14ac:dyDescent="0.15">
      <c r="A24" s="390"/>
      <c r="B24" s="390"/>
    </row>
    <row r="25" spans="1:13" x14ac:dyDescent="0.15">
      <c r="A25" s="390"/>
      <c r="B25" s="390"/>
    </row>
    <row r="26" spans="1:13" x14ac:dyDescent="0.15">
      <c r="A26" s="390"/>
      <c r="B26" s="390"/>
    </row>
    <row r="27" spans="1:13" x14ac:dyDescent="0.15">
      <c r="A27" s="390"/>
      <c r="B27" s="390"/>
    </row>
  </sheetData>
  <sheetProtection sheet="1"/>
  <mergeCells count="17">
    <mergeCell ref="J2:K2"/>
    <mergeCell ref="K22:M22"/>
    <mergeCell ref="L2:M3"/>
    <mergeCell ref="N2:N3"/>
    <mergeCell ref="K10:M10"/>
    <mergeCell ref="K13:M13"/>
    <mergeCell ref="J14:K14"/>
    <mergeCell ref="L14:M14"/>
    <mergeCell ref="A1:A22"/>
    <mergeCell ref="C2:C3"/>
    <mergeCell ref="D2:E2"/>
    <mergeCell ref="F2:G2"/>
    <mergeCell ref="H2:I2"/>
    <mergeCell ref="C14:C15"/>
    <mergeCell ref="D14:E14"/>
    <mergeCell ref="F14:G14"/>
    <mergeCell ref="H14:I14"/>
  </mergeCells>
  <phoneticPr fontId="2"/>
  <pageMargins left="0.35433070866141736" right="0.51181102362204722" top="0.98425196850393704" bottom="0.74803149606299213" header="0.51181102362204722" footer="0.51181102362204722"/>
  <pageSetup paperSize="9" scale="95"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J18"/>
  <sheetViews>
    <sheetView zoomScaleNormal="100" workbookViewId="0">
      <selection activeCell="P11" sqref="P11"/>
    </sheetView>
  </sheetViews>
  <sheetFormatPr defaultRowHeight="13.5" x14ac:dyDescent="0.15"/>
  <cols>
    <col min="1" max="1" width="5" style="83" customWidth="1"/>
    <col min="2" max="2" width="6" style="83" customWidth="1"/>
    <col min="3" max="10" width="12.625" style="83" customWidth="1"/>
    <col min="11" max="16384" width="9" style="83"/>
  </cols>
  <sheetData>
    <row r="1" spans="1:10" ht="30" customHeight="1" thickBot="1" x14ac:dyDescent="0.2">
      <c r="A1" s="762">
        <v>42</v>
      </c>
      <c r="C1" s="91" t="s">
        <v>975</v>
      </c>
      <c r="D1" s="91"/>
      <c r="E1" s="91"/>
      <c r="F1" s="737" t="s">
        <v>2015</v>
      </c>
      <c r="G1" s="683"/>
      <c r="H1" s="683"/>
      <c r="I1" s="683"/>
    </row>
    <row r="2" spans="1:10" ht="30" customHeight="1" x14ac:dyDescent="0.15">
      <c r="A2" s="762"/>
      <c r="C2" s="421" t="s">
        <v>976</v>
      </c>
      <c r="D2" s="142" t="s">
        <v>977</v>
      </c>
      <c r="E2" s="421" t="s">
        <v>978</v>
      </c>
      <c r="F2" s="142" t="s">
        <v>1799</v>
      </c>
      <c r="G2" s="142" t="s">
        <v>979</v>
      </c>
      <c r="H2" s="142" t="s">
        <v>980</v>
      </c>
      <c r="I2" s="421" t="s">
        <v>981</v>
      </c>
    </row>
    <row r="3" spans="1:10" ht="30" customHeight="1" thickBot="1" x14ac:dyDescent="0.2">
      <c r="A3" s="762"/>
      <c r="C3" s="433">
        <v>1</v>
      </c>
      <c r="D3" s="433">
        <v>3</v>
      </c>
      <c r="E3" s="433">
        <v>8</v>
      </c>
      <c r="F3" s="433">
        <v>12</v>
      </c>
      <c r="G3" s="433">
        <v>5</v>
      </c>
      <c r="H3" s="433">
        <v>3</v>
      </c>
      <c r="I3" s="433" t="s">
        <v>1</v>
      </c>
    </row>
    <row r="4" spans="1:10" ht="30" customHeight="1" x14ac:dyDescent="0.15">
      <c r="A4" s="762"/>
      <c r="G4" s="738" t="s">
        <v>982</v>
      </c>
      <c r="H4" s="685"/>
      <c r="I4" s="740"/>
    </row>
    <row r="5" spans="1:10" ht="26.1" customHeight="1" x14ac:dyDescent="0.15">
      <c r="A5" s="762"/>
    </row>
    <row r="6" spans="1:10" ht="30" customHeight="1" thickBot="1" x14ac:dyDescent="0.2">
      <c r="A6" s="762"/>
      <c r="C6" s="95" t="s">
        <v>983</v>
      </c>
      <c r="D6" s="95"/>
      <c r="E6" s="95"/>
      <c r="F6" s="95"/>
      <c r="G6" s="95"/>
      <c r="H6" s="737" t="s">
        <v>984</v>
      </c>
      <c r="I6" s="737"/>
      <c r="J6" s="683"/>
    </row>
    <row r="7" spans="1:10" ht="30" customHeight="1" x14ac:dyDescent="0.15">
      <c r="A7" s="762"/>
      <c r="C7" s="104" t="s">
        <v>187</v>
      </c>
      <c r="D7" s="142" t="s">
        <v>976</v>
      </c>
      <c r="E7" s="421" t="s">
        <v>977</v>
      </c>
      <c r="F7" s="142" t="s">
        <v>978</v>
      </c>
      <c r="G7" s="142" t="s">
        <v>1799</v>
      </c>
      <c r="H7" s="421" t="s">
        <v>979</v>
      </c>
      <c r="I7" s="142" t="s">
        <v>980</v>
      </c>
      <c r="J7" s="421" t="s">
        <v>981</v>
      </c>
    </row>
    <row r="8" spans="1:10" ht="30" customHeight="1" x14ac:dyDescent="0.15">
      <c r="A8" s="762"/>
      <c r="C8" s="441" t="s">
        <v>1994</v>
      </c>
      <c r="D8" s="477">
        <v>931</v>
      </c>
      <c r="E8" s="91">
        <v>2422</v>
      </c>
      <c r="F8" s="91">
        <v>5616</v>
      </c>
      <c r="G8" s="92" t="s">
        <v>369</v>
      </c>
      <c r="H8" s="91">
        <v>1180</v>
      </c>
      <c r="I8" s="91">
        <v>295</v>
      </c>
      <c r="J8" s="91">
        <v>31</v>
      </c>
    </row>
    <row r="9" spans="1:10" ht="30" customHeight="1" x14ac:dyDescent="0.15">
      <c r="A9" s="762"/>
      <c r="C9" s="441" t="s">
        <v>724</v>
      </c>
      <c r="D9" s="93">
        <v>990</v>
      </c>
      <c r="E9" s="91">
        <v>2524</v>
      </c>
      <c r="F9" s="91">
        <v>5468</v>
      </c>
      <c r="G9" s="92" t="s">
        <v>369</v>
      </c>
      <c r="H9" s="91">
        <v>1049</v>
      </c>
      <c r="I9" s="91">
        <v>327</v>
      </c>
      <c r="J9" s="92" t="s">
        <v>369</v>
      </c>
    </row>
    <row r="10" spans="1:10" ht="30" customHeight="1" x14ac:dyDescent="0.15">
      <c r="A10" s="762"/>
      <c r="C10" s="441" t="s">
        <v>340</v>
      </c>
      <c r="D10" s="93">
        <v>985</v>
      </c>
      <c r="E10" s="91">
        <v>2596</v>
      </c>
      <c r="F10" s="91">
        <v>5294</v>
      </c>
      <c r="G10" s="92" t="s">
        <v>369</v>
      </c>
      <c r="H10" s="91">
        <v>973</v>
      </c>
      <c r="I10" s="91">
        <v>501</v>
      </c>
      <c r="J10" s="92" t="s">
        <v>369</v>
      </c>
    </row>
    <row r="11" spans="1:10" ht="30" customHeight="1" x14ac:dyDescent="0.15">
      <c r="A11" s="762"/>
      <c r="C11" s="441" t="s">
        <v>855</v>
      </c>
      <c r="D11" s="93">
        <v>977</v>
      </c>
      <c r="E11" s="91">
        <v>2650</v>
      </c>
      <c r="F11" s="91">
        <v>5064</v>
      </c>
      <c r="G11" s="92" t="s">
        <v>369</v>
      </c>
      <c r="H11" s="91">
        <v>921</v>
      </c>
      <c r="I11" s="91">
        <v>586</v>
      </c>
      <c r="J11" s="92" t="s">
        <v>369</v>
      </c>
    </row>
    <row r="12" spans="1:10" ht="30" customHeight="1" x14ac:dyDescent="0.15">
      <c r="A12" s="762"/>
      <c r="C12" s="441" t="s">
        <v>864</v>
      </c>
      <c r="D12" s="93">
        <v>944</v>
      </c>
      <c r="E12" s="91">
        <v>2606</v>
      </c>
      <c r="F12" s="91">
        <v>4805</v>
      </c>
      <c r="G12" s="92" t="s">
        <v>369</v>
      </c>
      <c r="H12" s="91">
        <v>886</v>
      </c>
      <c r="I12" s="91">
        <v>669</v>
      </c>
      <c r="J12" s="92" t="s">
        <v>369</v>
      </c>
    </row>
    <row r="13" spans="1:10" ht="30" customHeight="1" x14ac:dyDescent="0.15">
      <c r="A13" s="762"/>
      <c r="C13" s="441" t="s">
        <v>1581</v>
      </c>
      <c r="D13" s="93">
        <v>952</v>
      </c>
      <c r="E13" s="91">
        <v>2537</v>
      </c>
      <c r="F13" s="91">
        <v>4586</v>
      </c>
      <c r="G13" s="92" t="s">
        <v>369</v>
      </c>
      <c r="H13" s="91">
        <v>899</v>
      </c>
      <c r="I13" s="91">
        <v>784</v>
      </c>
      <c r="J13" s="92" t="s">
        <v>369</v>
      </c>
    </row>
    <row r="14" spans="1:10" ht="30" customHeight="1" x14ac:dyDescent="0.15">
      <c r="A14" s="762"/>
      <c r="C14" s="441" t="s">
        <v>1659</v>
      </c>
      <c r="D14" s="93">
        <v>952</v>
      </c>
      <c r="E14" s="91">
        <v>2421</v>
      </c>
      <c r="F14" s="91">
        <v>4429</v>
      </c>
      <c r="G14" s="92">
        <v>1245</v>
      </c>
      <c r="H14" s="91">
        <v>551</v>
      </c>
      <c r="I14" s="92">
        <v>788</v>
      </c>
      <c r="J14" s="92" t="s">
        <v>369</v>
      </c>
    </row>
    <row r="15" spans="1:10" ht="30" customHeight="1" x14ac:dyDescent="0.15">
      <c r="A15" s="762"/>
      <c r="C15" s="441" t="s">
        <v>1840</v>
      </c>
      <c r="D15" s="93">
        <v>982</v>
      </c>
      <c r="E15" s="91">
        <v>2351</v>
      </c>
      <c r="F15" s="91">
        <v>4227</v>
      </c>
      <c r="G15" s="92">
        <v>1433</v>
      </c>
      <c r="H15" s="91">
        <v>479</v>
      </c>
      <c r="I15" s="92">
        <v>762</v>
      </c>
      <c r="J15" s="92" t="s">
        <v>369</v>
      </c>
    </row>
    <row r="16" spans="1:10" ht="30" customHeight="1" x14ac:dyDescent="0.15">
      <c r="A16" s="762"/>
      <c r="C16" s="441" t="s">
        <v>1937</v>
      </c>
      <c r="D16" s="93">
        <v>992</v>
      </c>
      <c r="E16" s="91">
        <v>2270</v>
      </c>
      <c r="F16" s="91">
        <v>4124</v>
      </c>
      <c r="G16" s="92">
        <v>1419</v>
      </c>
      <c r="H16" s="91">
        <v>404</v>
      </c>
      <c r="I16" s="92">
        <v>661</v>
      </c>
      <c r="J16" s="92" t="s">
        <v>369</v>
      </c>
    </row>
    <row r="17" spans="1:10" ht="30" customHeight="1" thickBot="1" x14ac:dyDescent="0.2">
      <c r="A17" s="762"/>
      <c r="C17" s="448" t="s">
        <v>1991</v>
      </c>
      <c r="D17" s="103">
        <v>945</v>
      </c>
      <c r="E17" s="95">
        <v>2144</v>
      </c>
      <c r="F17" s="95">
        <v>4005</v>
      </c>
      <c r="G17" s="95">
        <v>1587</v>
      </c>
      <c r="H17" s="95">
        <v>300</v>
      </c>
      <c r="I17" s="110">
        <v>662</v>
      </c>
      <c r="J17" s="110" t="s">
        <v>1</v>
      </c>
    </row>
    <row r="18" spans="1:10" ht="30" customHeight="1" x14ac:dyDescent="0.15">
      <c r="A18" s="762"/>
      <c r="C18" s="83" t="s">
        <v>1839</v>
      </c>
      <c r="H18" s="738" t="s">
        <v>982</v>
      </c>
      <c r="I18" s="685"/>
      <c r="J18" s="740"/>
    </row>
  </sheetData>
  <sheetProtection sheet="1"/>
  <mergeCells count="5">
    <mergeCell ref="A1:A18"/>
    <mergeCell ref="G4:I4"/>
    <mergeCell ref="H18:J18"/>
    <mergeCell ref="H6:J6"/>
    <mergeCell ref="F1:I1"/>
  </mergeCells>
  <phoneticPr fontId="2"/>
  <pageMargins left="0.59055118110236227" right="0.39370078740157483" top="0.98425196850393704" bottom="0.59055118110236227" header="0.51181102362204722" footer="0.51181102362204722"/>
  <pageSetup paperSize="9" firstPageNumber="41" fitToWidth="0" fitToHeight="0" orientation="landscape" horizontalDpi="1200" verticalDpi="1200" r:id="rId1"/>
  <headerFooter alignWithMargins="0">
    <oddHeader>&amp;C&amp;"ＭＳ 明朝,標準"&amp;16（1）教　育</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63"/>
  <dimension ref="A1:AA31"/>
  <sheetViews>
    <sheetView zoomScaleNormal="100" workbookViewId="0">
      <selection activeCell="P11" sqref="P11"/>
    </sheetView>
  </sheetViews>
  <sheetFormatPr defaultRowHeight="13.5" x14ac:dyDescent="0.15"/>
  <cols>
    <col min="1" max="1" width="9" style="83" customWidth="1"/>
    <col min="2" max="2" width="10.375" style="83" customWidth="1"/>
    <col min="3" max="25" width="6.625" style="83" customWidth="1"/>
    <col min="26" max="27" width="8.625" style="83" customWidth="1"/>
    <col min="28" max="16384" width="9" style="83"/>
  </cols>
  <sheetData>
    <row r="1" spans="1:22" ht="21" customHeight="1" thickBot="1" x14ac:dyDescent="0.2">
      <c r="A1" s="762">
        <v>43</v>
      </c>
      <c r="B1" s="95" t="s">
        <v>985</v>
      </c>
      <c r="C1" s="95"/>
      <c r="D1" s="95"/>
      <c r="E1" s="95"/>
      <c r="F1" s="95"/>
      <c r="G1" s="95"/>
      <c r="H1" s="95"/>
      <c r="I1" s="95"/>
      <c r="J1" s="95"/>
      <c r="K1" s="95"/>
      <c r="L1" s="95"/>
      <c r="M1" s="95"/>
      <c r="N1" s="95"/>
      <c r="O1" s="95"/>
      <c r="P1" s="95"/>
      <c r="Q1" s="95"/>
      <c r="R1" s="95"/>
      <c r="S1" s="737" t="s">
        <v>984</v>
      </c>
      <c r="T1" s="683"/>
      <c r="U1" s="683"/>
      <c r="V1" s="683"/>
    </row>
    <row r="2" spans="1:22" ht="21.95" customHeight="1" x14ac:dyDescent="0.15">
      <c r="A2" s="762"/>
      <c r="B2" s="722" t="s">
        <v>986</v>
      </c>
      <c r="C2" s="752" t="s">
        <v>987</v>
      </c>
      <c r="D2" s="764" t="s">
        <v>988</v>
      </c>
      <c r="E2" s="727" t="s">
        <v>989</v>
      </c>
      <c r="F2" s="730"/>
      <c r="G2" s="730"/>
      <c r="H2" s="730"/>
      <c r="I2" s="730"/>
      <c r="J2" s="730"/>
      <c r="K2" s="730"/>
      <c r="L2" s="730"/>
      <c r="M2" s="730"/>
      <c r="N2" s="730"/>
      <c r="O2" s="730"/>
      <c r="P2" s="730"/>
      <c r="Q2" s="721" t="s">
        <v>990</v>
      </c>
      <c r="R2" s="726"/>
      <c r="S2" s="721" t="s">
        <v>991</v>
      </c>
      <c r="T2" s="726"/>
      <c r="U2" s="753" t="s">
        <v>992</v>
      </c>
      <c r="V2" s="650"/>
    </row>
    <row r="3" spans="1:22" ht="21.95" customHeight="1" x14ac:dyDescent="0.15">
      <c r="A3" s="762"/>
      <c r="B3" s="651"/>
      <c r="C3" s="753"/>
      <c r="D3" s="777"/>
      <c r="E3" s="756" t="s">
        <v>114</v>
      </c>
      <c r="F3" s="760"/>
      <c r="G3" s="757"/>
      <c r="H3" s="760" t="s">
        <v>993</v>
      </c>
      <c r="I3" s="760"/>
      <c r="J3" s="760"/>
      <c r="K3" s="756" t="s">
        <v>994</v>
      </c>
      <c r="L3" s="760"/>
      <c r="M3" s="757"/>
      <c r="N3" s="760" t="s">
        <v>995</v>
      </c>
      <c r="O3" s="760"/>
      <c r="P3" s="760"/>
      <c r="Q3" s="93"/>
      <c r="R3" s="180"/>
      <c r="S3" s="93"/>
      <c r="T3" s="180"/>
    </row>
    <row r="4" spans="1:22" ht="21.95" customHeight="1" x14ac:dyDescent="0.15">
      <c r="A4" s="762"/>
      <c r="B4" s="653"/>
      <c r="C4" s="754"/>
      <c r="D4" s="776"/>
      <c r="E4" s="99" t="s">
        <v>732</v>
      </c>
      <c r="F4" s="98" t="s">
        <v>577</v>
      </c>
      <c r="G4" s="99" t="s">
        <v>578</v>
      </c>
      <c r="H4" s="98" t="s">
        <v>732</v>
      </c>
      <c r="I4" s="99" t="s">
        <v>577</v>
      </c>
      <c r="J4" s="98" t="s">
        <v>578</v>
      </c>
      <c r="K4" s="99" t="s">
        <v>732</v>
      </c>
      <c r="L4" s="98" t="s">
        <v>577</v>
      </c>
      <c r="M4" s="99" t="s">
        <v>578</v>
      </c>
      <c r="N4" s="98" t="s">
        <v>732</v>
      </c>
      <c r="O4" s="99" t="s">
        <v>577</v>
      </c>
      <c r="P4" s="98" t="s">
        <v>578</v>
      </c>
      <c r="Q4" s="716" t="s">
        <v>996</v>
      </c>
      <c r="R4" s="653"/>
      <c r="S4" s="716" t="s">
        <v>996</v>
      </c>
      <c r="T4" s="653"/>
      <c r="U4" s="716" t="s">
        <v>997</v>
      </c>
      <c r="V4" s="652"/>
    </row>
    <row r="5" spans="1:22" ht="21.95" customHeight="1" x14ac:dyDescent="0.15">
      <c r="A5" s="762"/>
      <c r="B5" s="440" t="s">
        <v>1994</v>
      </c>
      <c r="C5" s="93">
        <v>8</v>
      </c>
      <c r="D5" s="91">
        <v>50</v>
      </c>
      <c r="E5" s="106">
        <f t="shared" ref="E5:E14" si="0">IF(SUM(F5:G5)=0,"",SUM(F5:G5))</f>
        <v>1180</v>
      </c>
      <c r="F5" s="106">
        <f t="shared" ref="F5:F12" si="1">IF(SUM(I5,L5,O5)=0,"",SUM(I5,L5,O5))</f>
        <v>617</v>
      </c>
      <c r="G5" s="106">
        <f t="shared" ref="G5:G12" si="2">IF(SUM(J5,M5,P5)=0,"",SUM(J5,M5,P5))</f>
        <v>563</v>
      </c>
      <c r="H5" s="106">
        <f t="shared" ref="H5:H12" si="3">IF(SUM(I5:J5)=0,"",SUM(I5:J5))</f>
        <v>291</v>
      </c>
      <c r="I5" s="326">
        <v>164</v>
      </c>
      <c r="J5" s="91">
        <v>127</v>
      </c>
      <c r="K5" s="106">
        <f t="shared" ref="K5:K12" si="4">IF(SUM(L5:M5)=0,"",SUM(L5:M5))</f>
        <v>405</v>
      </c>
      <c r="L5" s="326">
        <v>210</v>
      </c>
      <c r="M5" s="326">
        <v>195</v>
      </c>
      <c r="N5" s="106">
        <f t="shared" ref="N5:N12" si="5">IF(SUM(O5:P5)=0,"",SUM(O5:P5))</f>
        <v>484</v>
      </c>
      <c r="O5" s="326">
        <v>243</v>
      </c>
      <c r="P5" s="91">
        <v>241</v>
      </c>
      <c r="Q5" s="91"/>
      <c r="R5" s="91">
        <v>67</v>
      </c>
      <c r="S5" s="91"/>
      <c r="T5" s="91">
        <v>7</v>
      </c>
      <c r="U5" s="91"/>
      <c r="V5" s="434">
        <f t="shared" ref="V5:V14" si="6">IF(D5=0,"",ROUND(E5/D5,1))</f>
        <v>23.6</v>
      </c>
    </row>
    <row r="6" spans="1:22" ht="21.95" customHeight="1" x14ac:dyDescent="0.15">
      <c r="A6" s="762"/>
      <c r="B6" s="440" t="s">
        <v>724</v>
      </c>
      <c r="C6" s="93">
        <v>8</v>
      </c>
      <c r="D6" s="91">
        <v>47</v>
      </c>
      <c r="E6" s="106">
        <f t="shared" si="0"/>
        <v>1049</v>
      </c>
      <c r="F6" s="106">
        <f t="shared" si="1"/>
        <v>545</v>
      </c>
      <c r="G6" s="106">
        <f t="shared" si="2"/>
        <v>504</v>
      </c>
      <c r="H6" s="106">
        <f t="shared" si="3"/>
        <v>281</v>
      </c>
      <c r="I6" s="326">
        <v>138</v>
      </c>
      <c r="J6" s="91">
        <v>143</v>
      </c>
      <c r="K6" s="106">
        <f t="shared" si="4"/>
        <v>360</v>
      </c>
      <c r="L6" s="326">
        <v>191</v>
      </c>
      <c r="M6" s="326">
        <v>169</v>
      </c>
      <c r="N6" s="106">
        <f t="shared" si="5"/>
        <v>408</v>
      </c>
      <c r="O6" s="326">
        <v>216</v>
      </c>
      <c r="P6" s="91">
        <v>192</v>
      </c>
      <c r="Q6" s="91"/>
      <c r="R6" s="91">
        <v>63</v>
      </c>
      <c r="S6" s="91"/>
      <c r="T6" s="91">
        <v>7</v>
      </c>
      <c r="U6" s="91"/>
      <c r="V6" s="434">
        <f t="shared" si="6"/>
        <v>22.3</v>
      </c>
    </row>
    <row r="7" spans="1:22" ht="21.95" customHeight="1" x14ac:dyDescent="0.15">
      <c r="A7" s="762"/>
      <c r="B7" s="440" t="s">
        <v>340</v>
      </c>
      <c r="C7" s="93">
        <v>8</v>
      </c>
      <c r="D7" s="91">
        <v>47</v>
      </c>
      <c r="E7" s="106">
        <f t="shared" si="0"/>
        <v>973</v>
      </c>
      <c r="F7" s="106">
        <f t="shared" si="1"/>
        <v>491</v>
      </c>
      <c r="G7" s="106">
        <f t="shared" si="2"/>
        <v>482</v>
      </c>
      <c r="H7" s="106">
        <f t="shared" si="3"/>
        <v>255</v>
      </c>
      <c r="I7" s="326">
        <v>128</v>
      </c>
      <c r="J7" s="91">
        <v>127</v>
      </c>
      <c r="K7" s="106">
        <f t="shared" si="4"/>
        <v>346</v>
      </c>
      <c r="L7" s="326">
        <v>170</v>
      </c>
      <c r="M7" s="326">
        <v>176</v>
      </c>
      <c r="N7" s="106">
        <f t="shared" si="5"/>
        <v>372</v>
      </c>
      <c r="O7" s="326">
        <v>193</v>
      </c>
      <c r="P7" s="91">
        <v>179</v>
      </c>
      <c r="Q7" s="91"/>
      <c r="R7" s="91">
        <v>65</v>
      </c>
      <c r="S7" s="91"/>
      <c r="T7" s="91">
        <v>3</v>
      </c>
      <c r="U7" s="91"/>
      <c r="V7" s="434">
        <f t="shared" si="6"/>
        <v>20.7</v>
      </c>
    </row>
    <row r="8" spans="1:22" ht="21.95" customHeight="1" x14ac:dyDescent="0.15">
      <c r="A8" s="762"/>
      <c r="B8" s="440" t="s">
        <v>855</v>
      </c>
      <c r="C8" s="93">
        <v>8</v>
      </c>
      <c r="D8" s="91">
        <v>44</v>
      </c>
      <c r="E8" s="106">
        <f t="shared" si="0"/>
        <v>921</v>
      </c>
      <c r="F8" s="106">
        <f t="shared" si="1"/>
        <v>457</v>
      </c>
      <c r="G8" s="106">
        <f t="shared" si="2"/>
        <v>464</v>
      </c>
      <c r="H8" s="106">
        <f t="shared" si="3"/>
        <v>260</v>
      </c>
      <c r="I8" s="326">
        <v>133</v>
      </c>
      <c r="J8" s="91">
        <v>127</v>
      </c>
      <c r="K8" s="106">
        <f t="shared" si="4"/>
        <v>313</v>
      </c>
      <c r="L8" s="326">
        <v>154</v>
      </c>
      <c r="M8" s="326">
        <v>159</v>
      </c>
      <c r="N8" s="106">
        <f t="shared" si="5"/>
        <v>348</v>
      </c>
      <c r="O8" s="326">
        <v>170</v>
      </c>
      <c r="P8" s="91">
        <v>178</v>
      </c>
      <c r="Q8" s="91"/>
      <c r="R8" s="91">
        <v>64</v>
      </c>
      <c r="S8" s="91"/>
      <c r="T8" s="91">
        <v>3</v>
      </c>
      <c r="U8" s="91"/>
      <c r="V8" s="434">
        <f t="shared" si="6"/>
        <v>20.9</v>
      </c>
    </row>
    <row r="9" spans="1:22" ht="21.95" customHeight="1" x14ac:dyDescent="0.15">
      <c r="A9" s="762"/>
      <c r="B9" s="441" t="s">
        <v>864</v>
      </c>
      <c r="C9" s="93">
        <v>8</v>
      </c>
      <c r="D9" s="91">
        <v>44</v>
      </c>
      <c r="E9" s="106">
        <f t="shared" si="0"/>
        <v>886</v>
      </c>
      <c r="F9" s="106">
        <f t="shared" si="1"/>
        <v>459</v>
      </c>
      <c r="G9" s="106">
        <f t="shared" si="2"/>
        <v>427</v>
      </c>
      <c r="H9" s="106">
        <f t="shared" si="3"/>
        <v>260</v>
      </c>
      <c r="I9" s="326">
        <v>142</v>
      </c>
      <c r="J9" s="91">
        <v>118</v>
      </c>
      <c r="K9" s="106">
        <f t="shared" si="4"/>
        <v>311</v>
      </c>
      <c r="L9" s="326">
        <v>164</v>
      </c>
      <c r="M9" s="326">
        <v>147</v>
      </c>
      <c r="N9" s="106">
        <f t="shared" si="5"/>
        <v>315</v>
      </c>
      <c r="O9" s="326">
        <v>153</v>
      </c>
      <c r="P9" s="91">
        <v>162</v>
      </c>
      <c r="Q9" s="91"/>
      <c r="R9" s="91">
        <v>67</v>
      </c>
      <c r="S9" s="91"/>
      <c r="T9" s="91">
        <v>3</v>
      </c>
      <c r="U9" s="91"/>
      <c r="V9" s="434">
        <f t="shared" si="6"/>
        <v>20.100000000000001</v>
      </c>
    </row>
    <row r="10" spans="1:22" ht="21.95" customHeight="1" x14ac:dyDescent="0.15">
      <c r="A10" s="762"/>
      <c r="B10" s="440" t="s">
        <v>1581</v>
      </c>
      <c r="C10" s="91">
        <v>8</v>
      </c>
      <c r="D10" s="91">
        <v>42</v>
      </c>
      <c r="E10" s="106">
        <f t="shared" si="0"/>
        <v>899</v>
      </c>
      <c r="F10" s="106">
        <f t="shared" si="1"/>
        <v>455</v>
      </c>
      <c r="G10" s="106">
        <f t="shared" si="2"/>
        <v>444</v>
      </c>
      <c r="H10" s="106">
        <f t="shared" si="3"/>
        <v>273</v>
      </c>
      <c r="I10" s="326">
        <v>126</v>
      </c>
      <c r="J10" s="91">
        <v>147</v>
      </c>
      <c r="K10" s="106">
        <f t="shared" si="4"/>
        <v>302</v>
      </c>
      <c r="L10" s="326">
        <v>161</v>
      </c>
      <c r="M10" s="326">
        <v>141</v>
      </c>
      <c r="N10" s="106">
        <f t="shared" si="5"/>
        <v>324</v>
      </c>
      <c r="O10" s="326">
        <v>168</v>
      </c>
      <c r="P10" s="91">
        <v>156</v>
      </c>
      <c r="Q10" s="91"/>
      <c r="R10" s="91">
        <v>58</v>
      </c>
      <c r="S10" s="91"/>
      <c r="T10" s="91">
        <v>3</v>
      </c>
      <c r="U10" s="91"/>
      <c r="V10" s="434">
        <f t="shared" si="6"/>
        <v>21.4</v>
      </c>
    </row>
    <row r="11" spans="1:22" ht="21.95" customHeight="1" x14ac:dyDescent="0.15">
      <c r="A11" s="762"/>
      <c r="B11" s="440" t="s">
        <v>1659</v>
      </c>
      <c r="C11" s="91">
        <v>6</v>
      </c>
      <c r="D11" s="91">
        <v>29</v>
      </c>
      <c r="E11" s="106">
        <f t="shared" si="0"/>
        <v>551</v>
      </c>
      <c r="F11" s="106">
        <f t="shared" si="1"/>
        <v>272</v>
      </c>
      <c r="G11" s="106">
        <f t="shared" si="2"/>
        <v>279</v>
      </c>
      <c r="H11" s="106">
        <f t="shared" si="3"/>
        <v>151</v>
      </c>
      <c r="I11" s="326">
        <v>72</v>
      </c>
      <c r="J11" s="91">
        <v>79</v>
      </c>
      <c r="K11" s="106">
        <f t="shared" si="4"/>
        <v>193</v>
      </c>
      <c r="L11" s="326">
        <v>92</v>
      </c>
      <c r="M11" s="326">
        <v>101</v>
      </c>
      <c r="N11" s="106">
        <f t="shared" si="5"/>
        <v>207</v>
      </c>
      <c r="O11" s="326">
        <v>108</v>
      </c>
      <c r="P11" s="91">
        <v>99</v>
      </c>
      <c r="Q11" s="91"/>
      <c r="R11" s="91">
        <v>49</v>
      </c>
      <c r="S11" s="91"/>
      <c r="T11" s="91">
        <v>3</v>
      </c>
      <c r="U11" s="91"/>
      <c r="V11" s="434">
        <f t="shared" si="6"/>
        <v>19</v>
      </c>
    </row>
    <row r="12" spans="1:22" ht="21.95" customHeight="1" x14ac:dyDescent="0.15">
      <c r="A12" s="762"/>
      <c r="B12" s="440" t="s">
        <v>1840</v>
      </c>
      <c r="C12" s="91">
        <v>6</v>
      </c>
      <c r="D12" s="91">
        <v>23</v>
      </c>
      <c r="E12" s="106">
        <f t="shared" si="0"/>
        <v>479</v>
      </c>
      <c r="F12" s="106">
        <f t="shared" si="1"/>
        <v>227</v>
      </c>
      <c r="G12" s="106">
        <f t="shared" si="2"/>
        <v>252</v>
      </c>
      <c r="H12" s="106">
        <f t="shared" si="3"/>
        <v>127</v>
      </c>
      <c r="I12" s="326">
        <v>61</v>
      </c>
      <c r="J12" s="91">
        <v>66</v>
      </c>
      <c r="K12" s="106">
        <f t="shared" si="4"/>
        <v>163</v>
      </c>
      <c r="L12" s="326">
        <v>78</v>
      </c>
      <c r="M12" s="326">
        <v>85</v>
      </c>
      <c r="N12" s="106">
        <f t="shared" si="5"/>
        <v>189</v>
      </c>
      <c r="O12" s="326">
        <v>88</v>
      </c>
      <c r="P12" s="91">
        <v>101</v>
      </c>
      <c r="Q12" s="91"/>
      <c r="R12" s="91">
        <v>43</v>
      </c>
      <c r="S12" s="91"/>
      <c r="T12" s="91">
        <v>3</v>
      </c>
      <c r="U12" s="91"/>
      <c r="V12" s="434">
        <f t="shared" si="6"/>
        <v>20.8</v>
      </c>
    </row>
    <row r="13" spans="1:22" ht="21.95" customHeight="1" x14ac:dyDescent="0.15">
      <c r="A13" s="762"/>
      <c r="B13" s="440" t="s">
        <v>1937</v>
      </c>
      <c r="C13" s="93">
        <v>6</v>
      </c>
      <c r="D13" s="91">
        <v>20</v>
      </c>
      <c r="E13" s="106">
        <f t="shared" si="0"/>
        <v>404</v>
      </c>
      <c r="F13" s="106">
        <f>IF(SUM(I13,L13,O13)=0,"",SUM(I13,L13,O13))</f>
        <v>204</v>
      </c>
      <c r="G13" s="106">
        <f>IF(SUM(J13,M13,P13)=0,"",SUM(J13,M13,P13))</f>
        <v>200</v>
      </c>
      <c r="H13" s="106">
        <f>IF(SUM(I13:J13)=0,"",SUM(I13:J13))</f>
        <v>96</v>
      </c>
      <c r="I13" s="326">
        <v>52</v>
      </c>
      <c r="J13" s="91">
        <v>44</v>
      </c>
      <c r="K13" s="106">
        <f>IF(SUM(L13:M13)=0,"",SUM(L13:M13))</f>
        <v>143</v>
      </c>
      <c r="L13" s="326">
        <v>74</v>
      </c>
      <c r="M13" s="326">
        <v>69</v>
      </c>
      <c r="N13" s="106">
        <f>IF(SUM(O13:P13)=0,"",SUM(O13:P13))</f>
        <v>165</v>
      </c>
      <c r="O13" s="326">
        <v>78</v>
      </c>
      <c r="P13" s="91">
        <v>87</v>
      </c>
      <c r="Q13" s="91"/>
      <c r="R13" s="91">
        <v>39</v>
      </c>
      <c r="S13" s="91"/>
      <c r="T13" s="91">
        <v>3</v>
      </c>
      <c r="U13" s="91"/>
      <c r="V13" s="434">
        <f t="shared" si="6"/>
        <v>20.2</v>
      </c>
    </row>
    <row r="14" spans="1:22" ht="21.95" customHeight="1" thickBot="1" x14ac:dyDescent="0.2">
      <c r="A14" s="762"/>
      <c r="B14" s="442" t="s">
        <v>1991</v>
      </c>
      <c r="C14" s="103">
        <v>5</v>
      </c>
      <c r="D14" s="95">
        <v>15</v>
      </c>
      <c r="E14" s="108">
        <f t="shared" si="0"/>
        <v>300</v>
      </c>
      <c r="F14" s="108">
        <f>IF(SUM(I14,L14,O14)=0,"",SUM(I14,L14,O14))</f>
        <v>165</v>
      </c>
      <c r="G14" s="108">
        <f>IF(SUM(J14,M14,P14)=0,"",SUM(J14,M14,P14))</f>
        <v>135</v>
      </c>
      <c r="H14" s="108">
        <f>IF(SUM(I14:J14)=0,"",SUM(I14:J14))</f>
        <v>74</v>
      </c>
      <c r="I14" s="348">
        <v>42</v>
      </c>
      <c r="J14" s="95">
        <v>32</v>
      </c>
      <c r="K14" s="108">
        <f>IF(SUM(L14:M14)=0,"",SUM(L14:M14))</f>
        <v>106</v>
      </c>
      <c r="L14" s="348">
        <v>62</v>
      </c>
      <c r="M14" s="348">
        <v>44</v>
      </c>
      <c r="N14" s="108">
        <f>IF(SUM(O14:P14)=0,"",SUM(O14:P14))</f>
        <v>120</v>
      </c>
      <c r="O14" s="348">
        <v>61</v>
      </c>
      <c r="P14" s="95">
        <v>59</v>
      </c>
      <c r="Q14" s="95"/>
      <c r="R14" s="95">
        <v>20</v>
      </c>
      <c r="S14" s="95"/>
      <c r="T14" s="95">
        <v>3</v>
      </c>
      <c r="U14" s="95"/>
      <c r="V14" s="435">
        <f t="shared" si="6"/>
        <v>20</v>
      </c>
    </row>
    <row r="15" spans="1:22" ht="21" customHeight="1" x14ac:dyDescent="0.15">
      <c r="A15" s="762"/>
      <c r="S15" s="728" t="s">
        <v>982</v>
      </c>
      <c r="T15" s="674"/>
      <c r="U15" s="674"/>
      <c r="V15" s="674"/>
    </row>
    <row r="16" spans="1:22" ht="16.5" customHeight="1" x14ac:dyDescent="0.15">
      <c r="A16" s="762"/>
    </row>
    <row r="17" spans="1:27" ht="21" customHeight="1" thickBot="1" x14ac:dyDescent="0.2">
      <c r="A17" s="762"/>
      <c r="B17" s="83" t="s">
        <v>1800</v>
      </c>
      <c r="C17" s="95"/>
      <c r="D17" s="95"/>
      <c r="E17" s="95"/>
      <c r="F17" s="95"/>
      <c r="G17" s="95"/>
      <c r="H17" s="95"/>
      <c r="I17" s="95"/>
      <c r="J17" s="95"/>
      <c r="K17" s="95"/>
      <c r="L17" s="95"/>
      <c r="M17" s="95"/>
      <c r="N17" s="95"/>
      <c r="O17" s="95"/>
      <c r="P17" s="95"/>
      <c r="Q17" s="95"/>
      <c r="R17" s="95"/>
      <c r="S17" s="95"/>
      <c r="T17" s="95"/>
      <c r="U17" s="95"/>
      <c r="V17" s="95"/>
      <c r="W17" s="95"/>
      <c r="X17" s="95"/>
      <c r="Y17" s="737" t="s">
        <v>984</v>
      </c>
      <c r="Z17" s="682"/>
      <c r="AA17" s="682"/>
    </row>
    <row r="18" spans="1:27" ht="21.95" customHeight="1" x14ac:dyDescent="0.15">
      <c r="A18" s="762"/>
      <c r="B18" s="722" t="s">
        <v>986</v>
      </c>
      <c r="C18" s="764" t="s">
        <v>998</v>
      </c>
      <c r="D18" s="764" t="s">
        <v>988</v>
      </c>
      <c r="E18" s="890" t="s">
        <v>999</v>
      </c>
      <c r="F18" s="889"/>
      <c r="G18" s="889"/>
      <c r="H18" s="889"/>
      <c r="I18" s="889"/>
      <c r="J18" s="889"/>
      <c r="K18" s="889"/>
      <c r="L18" s="889"/>
      <c r="M18" s="889"/>
      <c r="N18" s="889"/>
      <c r="O18" s="889"/>
      <c r="P18" s="889"/>
      <c r="Q18" s="889"/>
      <c r="R18" s="889"/>
      <c r="S18" s="889"/>
      <c r="T18" s="889"/>
      <c r="U18" s="889"/>
      <c r="V18" s="889"/>
      <c r="W18" s="889"/>
      <c r="X18" s="889"/>
      <c r="Y18" s="889"/>
      <c r="Z18" s="422" t="s">
        <v>990</v>
      </c>
      <c r="AA18" s="420" t="s">
        <v>991</v>
      </c>
    </row>
    <row r="19" spans="1:27" ht="21.95" customHeight="1" x14ac:dyDescent="0.15">
      <c r="A19" s="762"/>
      <c r="B19" s="651"/>
      <c r="C19" s="729"/>
      <c r="D19" s="729"/>
      <c r="E19" s="759" t="s">
        <v>114</v>
      </c>
      <c r="F19" s="759"/>
      <c r="G19" s="759"/>
      <c r="H19" s="760" t="s">
        <v>1801</v>
      </c>
      <c r="I19" s="760"/>
      <c r="J19" s="760"/>
      <c r="K19" s="756" t="s">
        <v>1802</v>
      </c>
      <c r="L19" s="760"/>
      <c r="M19" s="757"/>
      <c r="N19" s="760" t="s">
        <v>1803</v>
      </c>
      <c r="O19" s="760"/>
      <c r="P19" s="760"/>
      <c r="Q19" s="756" t="s">
        <v>993</v>
      </c>
      <c r="R19" s="760"/>
      <c r="S19" s="757"/>
      <c r="T19" s="756" t="s">
        <v>994</v>
      </c>
      <c r="U19" s="760"/>
      <c r="V19" s="757"/>
      <c r="W19" s="760" t="s">
        <v>995</v>
      </c>
      <c r="X19" s="760"/>
      <c r="Y19" s="760"/>
      <c r="Z19" s="247"/>
      <c r="AA19" s="268"/>
    </row>
    <row r="20" spans="1:27" ht="21.95" customHeight="1" x14ac:dyDescent="0.15">
      <c r="A20" s="762"/>
      <c r="B20" s="653"/>
      <c r="C20" s="711"/>
      <c r="D20" s="711"/>
      <c r="E20" s="99" t="s">
        <v>732</v>
      </c>
      <c r="F20" s="99" t="s">
        <v>577</v>
      </c>
      <c r="G20" s="99" t="s">
        <v>578</v>
      </c>
      <c r="H20" s="99" t="s">
        <v>732</v>
      </c>
      <c r="I20" s="99" t="s">
        <v>577</v>
      </c>
      <c r="J20" s="99" t="s">
        <v>578</v>
      </c>
      <c r="K20" s="99" t="s">
        <v>732</v>
      </c>
      <c r="L20" s="99" t="s">
        <v>577</v>
      </c>
      <c r="M20" s="99" t="s">
        <v>578</v>
      </c>
      <c r="N20" s="99" t="s">
        <v>732</v>
      </c>
      <c r="O20" s="99" t="s">
        <v>577</v>
      </c>
      <c r="P20" s="99" t="s">
        <v>578</v>
      </c>
      <c r="Q20" s="99" t="s">
        <v>732</v>
      </c>
      <c r="R20" s="99" t="s">
        <v>577</v>
      </c>
      <c r="S20" s="99" t="s">
        <v>578</v>
      </c>
      <c r="T20" s="99" t="s">
        <v>732</v>
      </c>
      <c r="U20" s="99" t="s">
        <v>577</v>
      </c>
      <c r="V20" s="99" t="s">
        <v>578</v>
      </c>
      <c r="W20" s="99" t="s">
        <v>732</v>
      </c>
      <c r="X20" s="99" t="s">
        <v>577</v>
      </c>
      <c r="Y20" s="246" t="s">
        <v>578</v>
      </c>
      <c r="Z20" s="218" t="s">
        <v>996</v>
      </c>
      <c r="AA20" s="269" t="s">
        <v>996</v>
      </c>
    </row>
    <row r="21" spans="1:27" ht="21.95" customHeight="1" x14ac:dyDescent="0.15">
      <c r="A21" s="762"/>
      <c r="B21" s="440" t="s">
        <v>1952</v>
      </c>
      <c r="C21" s="91">
        <v>9</v>
      </c>
      <c r="D21" s="91">
        <v>43</v>
      </c>
      <c r="E21" s="106">
        <f>IF(SUM(F21:G21)=0,"",SUM(F21:G21))</f>
        <v>1245</v>
      </c>
      <c r="F21" s="106">
        <f t="shared" ref="F21:G23" si="7">IF(SUM(I21,L21,O21,R21,U21,X21)=0,"",SUM(I21,L21,O21,R21,U21,X21))</f>
        <v>618</v>
      </c>
      <c r="G21" s="106">
        <f t="shared" si="7"/>
        <v>627</v>
      </c>
      <c r="H21" s="106">
        <f>IF(SUM(I21:J21)=0,"",SUM(I21:J21))</f>
        <v>71</v>
      </c>
      <c r="I21" s="91">
        <v>40</v>
      </c>
      <c r="J21" s="91">
        <v>31</v>
      </c>
      <c r="K21" s="106">
        <f>IF(SUM(L21:M21)=0,"",SUM(L21:M21))</f>
        <v>181</v>
      </c>
      <c r="L21" s="91">
        <v>86</v>
      </c>
      <c r="M21" s="91">
        <v>95</v>
      </c>
      <c r="N21" s="106">
        <f>IF(SUM(O21:P21)=0,"",SUM(O21:P21))</f>
        <v>188</v>
      </c>
      <c r="O21" s="91">
        <v>98</v>
      </c>
      <c r="P21" s="91">
        <v>90</v>
      </c>
      <c r="Q21" s="106">
        <f>IF(SUM(R21:S21)=0,"",SUM(R21:S21))</f>
        <v>318</v>
      </c>
      <c r="R21" s="91">
        <v>154</v>
      </c>
      <c r="S21" s="91">
        <v>164</v>
      </c>
      <c r="T21" s="106">
        <f>IF(SUM(U21:V21)=0,"",SUM(U21:V21))</f>
        <v>258</v>
      </c>
      <c r="U21" s="91">
        <v>119</v>
      </c>
      <c r="V21" s="91">
        <v>139</v>
      </c>
      <c r="W21" s="106">
        <f>IF(SUM(X21:Y21)=0,"",SUM(X21:Y21))</f>
        <v>229</v>
      </c>
      <c r="X21" s="91">
        <v>121</v>
      </c>
      <c r="Y21" s="91">
        <v>108</v>
      </c>
      <c r="Z21" s="91">
        <v>177</v>
      </c>
      <c r="AA21" s="91">
        <v>21</v>
      </c>
    </row>
    <row r="22" spans="1:27" ht="21.95" customHeight="1" x14ac:dyDescent="0.15">
      <c r="A22" s="762"/>
      <c r="B22" s="440" t="s">
        <v>1840</v>
      </c>
      <c r="C22" s="93">
        <v>9</v>
      </c>
      <c r="D22" s="91">
        <v>40</v>
      </c>
      <c r="E22" s="106">
        <f>IF(SUM(F22:G22)=0,"",SUM(F22:G22))</f>
        <v>1433</v>
      </c>
      <c r="F22" s="106">
        <f t="shared" si="7"/>
        <v>732</v>
      </c>
      <c r="G22" s="106">
        <f t="shared" si="7"/>
        <v>701</v>
      </c>
      <c r="H22" s="106">
        <f>IF(SUM(I22:J22)=0,"",SUM(I22:J22))</f>
        <v>66</v>
      </c>
      <c r="I22" s="91">
        <v>38</v>
      </c>
      <c r="J22" s="91">
        <v>28</v>
      </c>
      <c r="K22" s="106">
        <f>IF(SUM(L22:M22)=0,"",SUM(L22:M22))</f>
        <v>190</v>
      </c>
      <c r="L22" s="91">
        <v>107</v>
      </c>
      <c r="M22" s="91">
        <v>83</v>
      </c>
      <c r="N22" s="106">
        <f>IF(SUM(O22:P22)=0,"",SUM(O22:P22))</f>
        <v>201</v>
      </c>
      <c r="O22" s="91">
        <v>102</v>
      </c>
      <c r="P22" s="91">
        <v>99</v>
      </c>
      <c r="Q22" s="106">
        <f>IF(SUM(R22:S22)=0,"",SUM(R22:S22))</f>
        <v>317</v>
      </c>
      <c r="R22" s="91">
        <v>169</v>
      </c>
      <c r="S22" s="91">
        <v>148</v>
      </c>
      <c r="T22" s="106">
        <f>IF(SUM(U22:V22)=0,"",SUM(U22:V22))</f>
        <v>315</v>
      </c>
      <c r="U22" s="91">
        <v>156</v>
      </c>
      <c r="V22" s="91">
        <v>159</v>
      </c>
      <c r="W22" s="106">
        <f>IF(SUM(X22:Y22)=0,"",SUM(X22:Y22))</f>
        <v>344</v>
      </c>
      <c r="X22" s="91">
        <v>160</v>
      </c>
      <c r="Y22" s="91">
        <v>184</v>
      </c>
      <c r="Z22" s="91">
        <v>184</v>
      </c>
      <c r="AA22" s="91">
        <v>26</v>
      </c>
    </row>
    <row r="23" spans="1:27" ht="21.95" customHeight="1" x14ac:dyDescent="0.15">
      <c r="A23" s="762"/>
      <c r="B23" s="440" t="s">
        <v>1937</v>
      </c>
      <c r="C23" s="93">
        <v>9</v>
      </c>
      <c r="D23" s="91">
        <v>30</v>
      </c>
      <c r="E23" s="106">
        <f>IF(SUM(F23:G23)=0,"",SUM(F23:G23))</f>
        <v>1419</v>
      </c>
      <c r="F23" s="106">
        <f t="shared" si="7"/>
        <v>722</v>
      </c>
      <c r="G23" s="106">
        <f t="shared" si="7"/>
        <v>697</v>
      </c>
      <c r="H23" s="106">
        <f>IF(SUM(I23:J23)=0,"",SUM(I23:J23))</f>
        <v>82</v>
      </c>
      <c r="I23" s="91">
        <v>43</v>
      </c>
      <c r="J23" s="91">
        <v>39</v>
      </c>
      <c r="K23" s="106">
        <f>IF(SUM(L23:M23)=0,"",SUM(L23:M23))</f>
        <v>186</v>
      </c>
      <c r="L23" s="91">
        <v>94</v>
      </c>
      <c r="M23" s="91">
        <v>92</v>
      </c>
      <c r="N23" s="106">
        <f>IF(SUM(O23:P23)=0,"",SUM(O23:P23))</f>
        <v>208</v>
      </c>
      <c r="O23" s="91">
        <v>115</v>
      </c>
      <c r="P23" s="91">
        <v>93</v>
      </c>
      <c r="Q23" s="106">
        <f>IF(SUM(R23:S23)=0,"",SUM(R23:S23))</f>
        <v>317</v>
      </c>
      <c r="R23" s="91">
        <v>166</v>
      </c>
      <c r="S23" s="91">
        <v>151</v>
      </c>
      <c r="T23" s="106">
        <f>IF(SUM(U23:V23)=0,"",SUM(U23:V23))</f>
        <v>315</v>
      </c>
      <c r="U23" s="91">
        <v>149</v>
      </c>
      <c r="V23" s="91">
        <v>166</v>
      </c>
      <c r="W23" s="106">
        <f>IF(SUM(X23:Y23)=0,"",SUM(X23:Y23))</f>
        <v>311</v>
      </c>
      <c r="X23" s="91">
        <v>155</v>
      </c>
      <c r="Y23" s="91">
        <v>156</v>
      </c>
      <c r="Z23" s="91">
        <v>187</v>
      </c>
      <c r="AA23" s="91">
        <v>27</v>
      </c>
    </row>
    <row r="24" spans="1:27" ht="21.95" customHeight="1" x14ac:dyDescent="0.15">
      <c r="A24" s="762"/>
      <c r="B24" s="440" t="s">
        <v>1991</v>
      </c>
      <c r="C24" s="91">
        <v>12</v>
      </c>
      <c r="D24" s="91">
        <v>45</v>
      </c>
      <c r="E24" s="106">
        <f t="shared" ref="E24:E30" si="8">IF(SUM(F24:G24)=0,"",SUM(F24:G24))</f>
        <v>1587</v>
      </c>
      <c r="F24" s="106">
        <f t="shared" ref="F24:F29" si="9">IF(SUM(I24,L24,O24,R24,U24,X24)=0,"",SUM(I24,L24,O24,R24,U24,X24))</f>
        <v>803</v>
      </c>
      <c r="G24" s="106">
        <f t="shared" ref="G24:G29" si="10">IF(SUM(J24,M24,P24,S24,V24,Y24)=0,"",SUM(J24,M24,P24,S24,V24,Y24))</f>
        <v>784</v>
      </c>
      <c r="H24" s="106">
        <f t="shared" ref="H24:H30" si="11">IF(SUM(I24:J24)=0,"",SUM(I24:J24))</f>
        <v>86</v>
      </c>
      <c r="I24" s="91">
        <v>43</v>
      </c>
      <c r="J24" s="91">
        <v>43</v>
      </c>
      <c r="K24" s="106">
        <f t="shared" ref="K24:K30" si="12">IF(SUM(L24:M24)=0,"",SUM(L24:M24))</f>
        <v>213</v>
      </c>
      <c r="L24" s="91">
        <v>104</v>
      </c>
      <c r="M24" s="91">
        <v>109</v>
      </c>
      <c r="N24" s="106">
        <f t="shared" ref="N24:N30" si="13">IF(SUM(O24:P24)=0,"",SUM(O24:P24))</f>
        <v>224</v>
      </c>
      <c r="O24" s="91">
        <v>117</v>
      </c>
      <c r="P24" s="91">
        <v>107</v>
      </c>
      <c r="Q24" s="106">
        <f t="shared" ref="Q24:Q30" si="14">IF(SUM(R24:S24)=0,"",SUM(R24:S24))</f>
        <v>370</v>
      </c>
      <c r="R24" s="91">
        <v>202</v>
      </c>
      <c r="S24" s="91">
        <v>168</v>
      </c>
      <c r="T24" s="106">
        <f t="shared" ref="T24:T30" si="15">IF(SUM(U24:V24)=0,"",SUM(U24:V24))</f>
        <v>370</v>
      </c>
      <c r="U24" s="91">
        <v>182</v>
      </c>
      <c r="V24" s="91">
        <v>188</v>
      </c>
      <c r="W24" s="106">
        <f t="shared" ref="W24:W30" si="16">IF(SUM(X24:Y24)=0,"",SUM(X24:Y24))</f>
        <v>324</v>
      </c>
      <c r="X24" s="91">
        <v>155</v>
      </c>
      <c r="Y24" s="91">
        <v>169</v>
      </c>
      <c r="Z24" s="91">
        <v>214</v>
      </c>
      <c r="AA24" s="91">
        <v>29</v>
      </c>
    </row>
    <row r="25" spans="1:27" ht="21.95" customHeight="1" x14ac:dyDescent="0.15">
      <c r="A25" s="762"/>
      <c r="B25" s="441"/>
      <c r="C25" s="93"/>
      <c r="D25" s="91"/>
      <c r="E25" s="106" t="str">
        <f t="shared" si="8"/>
        <v/>
      </c>
      <c r="F25" s="106" t="str">
        <f t="shared" si="9"/>
        <v/>
      </c>
      <c r="G25" s="106" t="str">
        <f t="shared" si="10"/>
        <v/>
      </c>
      <c r="H25" s="106" t="str">
        <f t="shared" si="11"/>
        <v/>
      </c>
      <c r="I25" s="91"/>
      <c r="J25" s="91"/>
      <c r="K25" s="106" t="str">
        <f t="shared" si="12"/>
        <v/>
      </c>
      <c r="L25" s="91"/>
      <c r="M25" s="91"/>
      <c r="N25" s="106" t="str">
        <f t="shared" si="13"/>
        <v/>
      </c>
      <c r="O25" s="91"/>
      <c r="P25" s="91"/>
      <c r="Q25" s="106" t="str">
        <f t="shared" si="14"/>
        <v/>
      </c>
      <c r="R25" s="91"/>
      <c r="S25" s="91"/>
      <c r="T25" s="106" t="str">
        <f t="shared" si="15"/>
        <v/>
      </c>
      <c r="U25" s="91"/>
      <c r="V25" s="91"/>
      <c r="W25" s="106" t="str">
        <f t="shared" si="16"/>
        <v/>
      </c>
      <c r="X25" s="91"/>
      <c r="Y25" s="91"/>
      <c r="Z25" s="91"/>
      <c r="AA25" s="91"/>
    </row>
    <row r="26" spans="1:27" ht="21.95" customHeight="1" x14ac:dyDescent="0.15">
      <c r="A26" s="762"/>
      <c r="B26" s="440"/>
      <c r="C26" s="93"/>
      <c r="D26" s="91"/>
      <c r="E26" s="106" t="str">
        <f t="shared" si="8"/>
        <v/>
      </c>
      <c r="F26" s="106" t="str">
        <f t="shared" si="9"/>
        <v/>
      </c>
      <c r="G26" s="106" t="str">
        <f t="shared" si="10"/>
        <v/>
      </c>
      <c r="H26" s="106" t="str">
        <f t="shared" si="11"/>
        <v/>
      </c>
      <c r="I26" s="91"/>
      <c r="J26" s="91"/>
      <c r="K26" s="106" t="str">
        <f t="shared" si="12"/>
        <v/>
      </c>
      <c r="L26" s="91"/>
      <c r="M26" s="91"/>
      <c r="N26" s="106" t="str">
        <f t="shared" si="13"/>
        <v/>
      </c>
      <c r="O26" s="91"/>
      <c r="P26" s="91"/>
      <c r="Q26" s="106" t="str">
        <f t="shared" si="14"/>
        <v/>
      </c>
      <c r="R26" s="91"/>
      <c r="S26" s="91"/>
      <c r="T26" s="106" t="str">
        <f t="shared" si="15"/>
        <v/>
      </c>
      <c r="U26" s="91"/>
      <c r="V26" s="91"/>
      <c r="W26" s="106" t="str">
        <f t="shared" si="16"/>
        <v/>
      </c>
      <c r="X26" s="91"/>
      <c r="Y26" s="91"/>
      <c r="Z26" s="91"/>
      <c r="AA26" s="91"/>
    </row>
    <row r="27" spans="1:27" ht="21.95" customHeight="1" x14ac:dyDescent="0.15">
      <c r="A27" s="762"/>
      <c r="B27" s="440"/>
      <c r="C27" s="93"/>
      <c r="D27" s="91"/>
      <c r="E27" s="106" t="str">
        <f t="shared" si="8"/>
        <v/>
      </c>
      <c r="F27" s="106" t="str">
        <f t="shared" si="9"/>
        <v/>
      </c>
      <c r="G27" s="106" t="str">
        <f t="shared" si="10"/>
        <v/>
      </c>
      <c r="H27" s="106" t="str">
        <f t="shared" si="11"/>
        <v/>
      </c>
      <c r="I27" s="91"/>
      <c r="J27" s="91"/>
      <c r="K27" s="106" t="str">
        <f t="shared" si="12"/>
        <v/>
      </c>
      <c r="L27" s="91"/>
      <c r="M27" s="91"/>
      <c r="N27" s="106" t="str">
        <f t="shared" si="13"/>
        <v/>
      </c>
      <c r="O27" s="91"/>
      <c r="P27" s="91"/>
      <c r="Q27" s="106" t="str">
        <f t="shared" si="14"/>
        <v/>
      </c>
      <c r="R27" s="91"/>
      <c r="S27" s="91"/>
      <c r="T27" s="106" t="str">
        <f t="shared" si="15"/>
        <v/>
      </c>
      <c r="U27" s="91"/>
      <c r="V27" s="91"/>
      <c r="W27" s="106" t="str">
        <f t="shared" si="16"/>
        <v/>
      </c>
      <c r="X27" s="91"/>
      <c r="Y27" s="91"/>
      <c r="Z27" s="91"/>
      <c r="AA27" s="91"/>
    </row>
    <row r="28" spans="1:27" ht="21.95" customHeight="1" x14ac:dyDescent="0.15">
      <c r="A28" s="762"/>
      <c r="B28" s="440"/>
      <c r="C28" s="93"/>
      <c r="D28" s="91"/>
      <c r="E28" s="106" t="str">
        <f t="shared" si="8"/>
        <v/>
      </c>
      <c r="F28" s="106" t="str">
        <f t="shared" si="9"/>
        <v/>
      </c>
      <c r="G28" s="106" t="str">
        <f t="shared" si="10"/>
        <v/>
      </c>
      <c r="H28" s="106" t="str">
        <f t="shared" si="11"/>
        <v/>
      </c>
      <c r="I28" s="91"/>
      <c r="J28" s="91"/>
      <c r="K28" s="106" t="str">
        <f t="shared" si="12"/>
        <v/>
      </c>
      <c r="L28" s="91"/>
      <c r="M28" s="91"/>
      <c r="N28" s="106" t="str">
        <f t="shared" si="13"/>
        <v/>
      </c>
      <c r="O28" s="91"/>
      <c r="P28" s="91"/>
      <c r="Q28" s="106" t="str">
        <f t="shared" si="14"/>
        <v/>
      </c>
      <c r="R28" s="91"/>
      <c r="S28" s="91"/>
      <c r="T28" s="106" t="str">
        <f t="shared" si="15"/>
        <v/>
      </c>
      <c r="U28" s="91"/>
      <c r="V28" s="91"/>
      <c r="W28" s="106" t="str">
        <f t="shared" si="16"/>
        <v/>
      </c>
      <c r="X28" s="91"/>
      <c r="Y28" s="91"/>
      <c r="Z28" s="91"/>
      <c r="AA28" s="91"/>
    </row>
    <row r="29" spans="1:27" ht="21.95" customHeight="1" x14ac:dyDescent="0.15">
      <c r="A29" s="762"/>
      <c r="B29" s="440"/>
      <c r="C29" s="93"/>
      <c r="D29" s="91"/>
      <c r="E29" s="106" t="str">
        <f t="shared" si="8"/>
        <v/>
      </c>
      <c r="F29" s="106" t="str">
        <f t="shared" si="9"/>
        <v/>
      </c>
      <c r="G29" s="106" t="str">
        <f t="shared" si="10"/>
        <v/>
      </c>
      <c r="H29" s="106" t="str">
        <f t="shared" si="11"/>
        <v/>
      </c>
      <c r="I29" s="91"/>
      <c r="J29" s="91"/>
      <c r="K29" s="106" t="str">
        <f t="shared" si="12"/>
        <v/>
      </c>
      <c r="L29" s="91"/>
      <c r="M29" s="91"/>
      <c r="N29" s="106" t="str">
        <f t="shared" si="13"/>
        <v/>
      </c>
      <c r="O29" s="91"/>
      <c r="P29" s="91"/>
      <c r="Q29" s="106" t="str">
        <f t="shared" si="14"/>
        <v/>
      </c>
      <c r="R29" s="91"/>
      <c r="S29" s="91"/>
      <c r="T29" s="106" t="str">
        <f t="shared" si="15"/>
        <v/>
      </c>
      <c r="U29" s="91"/>
      <c r="V29" s="91"/>
      <c r="W29" s="106" t="str">
        <f t="shared" si="16"/>
        <v/>
      </c>
      <c r="X29" s="91"/>
      <c r="Y29" s="91"/>
      <c r="Z29" s="91"/>
      <c r="AA29" s="91"/>
    </row>
    <row r="30" spans="1:27" ht="21.95" customHeight="1" thickBot="1" x14ac:dyDescent="0.2">
      <c r="A30" s="762"/>
      <c r="B30" s="442"/>
      <c r="C30" s="103"/>
      <c r="D30" s="95"/>
      <c r="E30" s="108" t="str">
        <f t="shared" si="8"/>
        <v/>
      </c>
      <c r="F30" s="108" t="str">
        <f>IF(SUM(I30,L30,O30,R30,U30,X30)=0,"",SUM(I30,L30,O30,R30,U30,X30))</f>
        <v/>
      </c>
      <c r="G30" s="108" t="str">
        <f>IF(SUM(J30,M30,P30,S30,V30,Y30)=0,"",SUM(J30,M30,P30,S30,V30,Y30))</f>
        <v/>
      </c>
      <c r="H30" s="108" t="str">
        <f t="shared" si="11"/>
        <v/>
      </c>
      <c r="I30" s="95"/>
      <c r="J30" s="95"/>
      <c r="K30" s="108" t="str">
        <f t="shared" si="12"/>
        <v/>
      </c>
      <c r="L30" s="95"/>
      <c r="M30" s="95"/>
      <c r="N30" s="108" t="str">
        <f t="shared" si="13"/>
        <v/>
      </c>
      <c r="O30" s="95"/>
      <c r="P30" s="95"/>
      <c r="Q30" s="108" t="str">
        <f t="shared" si="14"/>
        <v/>
      </c>
      <c r="R30" s="95"/>
      <c r="S30" s="95"/>
      <c r="T30" s="108" t="str">
        <f t="shared" si="15"/>
        <v/>
      </c>
      <c r="U30" s="95"/>
      <c r="V30" s="95"/>
      <c r="W30" s="108" t="str">
        <f t="shared" si="16"/>
        <v/>
      </c>
      <c r="X30" s="95"/>
      <c r="Y30" s="95"/>
      <c r="Z30" s="95"/>
      <c r="AA30" s="95"/>
    </row>
    <row r="31" spans="1:27" ht="21" customHeight="1" x14ac:dyDescent="0.15">
      <c r="A31" s="762"/>
      <c r="X31" s="728" t="s">
        <v>982</v>
      </c>
      <c r="Y31" s="674"/>
      <c r="Z31" s="674"/>
      <c r="AA31" s="674"/>
    </row>
  </sheetData>
  <sheetProtection sheet="1"/>
  <mergeCells count="30">
    <mergeCell ref="X31:AA31"/>
    <mergeCell ref="S15:V15"/>
    <mergeCell ref="Y17:AA17"/>
    <mergeCell ref="B18:B20"/>
    <mergeCell ref="C18:C20"/>
    <mergeCell ref="D18:D20"/>
    <mergeCell ref="E18:Y18"/>
    <mergeCell ref="E19:G19"/>
    <mergeCell ref="H19:J19"/>
    <mergeCell ref="N3:P3"/>
    <mergeCell ref="Q4:R4"/>
    <mergeCell ref="S4:T4"/>
    <mergeCell ref="U4:V4"/>
    <mergeCell ref="W19:Y19"/>
    <mergeCell ref="A1:A31"/>
    <mergeCell ref="S1:V1"/>
    <mergeCell ref="B2:B4"/>
    <mergeCell ref="C2:C4"/>
    <mergeCell ref="D2:D4"/>
    <mergeCell ref="E2:P2"/>
    <mergeCell ref="Q2:R2"/>
    <mergeCell ref="S2:T2"/>
    <mergeCell ref="U2:V2"/>
    <mergeCell ref="E3:G3"/>
    <mergeCell ref="K19:M19"/>
    <mergeCell ref="N19:P19"/>
    <mergeCell ref="Q19:S19"/>
    <mergeCell ref="T19:V19"/>
    <mergeCell ref="H3:J3"/>
    <mergeCell ref="K3:M3"/>
  </mergeCells>
  <phoneticPr fontId="2"/>
  <pageMargins left="0.39370078740157483" right="0.39370078740157483" top="0.98425196850393704" bottom="0.98425196850393704" header="0.51181102362204722" footer="0.51181102362204722"/>
  <pageSetup paperSize="9" scale="7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1:AA24"/>
  <sheetViews>
    <sheetView zoomScaleNormal="100" workbookViewId="0">
      <selection activeCell="P11" sqref="P11"/>
    </sheetView>
  </sheetViews>
  <sheetFormatPr defaultRowHeight="13.5" x14ac:dyDescent="0.15"/>
  <cols>
    <col min="1" max="1" width="7.625" style="83" customWidth="1"/>
    <col min="2" max="2" width="9.625" style="83" customWidth="1"/>
    <col min="3" max="4" width="6.625" style="83" customWidth="1"/>
    <col min="5" max="25" width="6.625" style="351" customWidth="1"/>
    <col min="26" max="27" width="7.625" style="351" customWidth="1"/>
    <col min="28" max="16384" width="9" style="83"/>
  </cols>
  <sheetData>
    <row r="1" spans="1:27" ht="16.5" customHeight="1" x14ac:dyDescent="0.15">
      <c r="A1" s="762">
        <v>44</v>
      </c>
    </row>
    <row r="2" spans="1:27" ht="21" customHeight="1" thickBot="1" x14ac:dyDescent="0.2">
      <c r="A2" s="762"/>
      <c r="B2" s="83" t="s">
        <v>1804</v>
      </c>
      <c r="C2" s="95"/>
      <c r="D2" s="95"/>
      <c r="E2" s="436"/>
      <c r="F2" s="436"/>
      <c r="G2" s="436"/>
      <c r="H2" s="436"/>
      <c r="I2" s="436"/>
      <c r="J2" s="436"/>
      <c r="K2" s="436"/>
      <c r="L2" s="436"/>
      <c r="M2" s="436"/>
      <c r="N2" s="436"/>
      <c r="O2" s="436"/>
      <c r="P2" s="436"/>
      <c r="Q2" s="436"/>
      <c r="R2" s="436"/>
      <c r="S2" s="436"/>
      <c r="T2" s="436"/>
      <c r="U2" s="436"/>
      <c r="V2" s="436"/>
      <c r="W2" s="436"/>
      <c r="X2" s="436"/>
      <c r="Y2" s="910" t="s">
        <v>984</v>
      </c>
      <c r="Z2" s="910"/>
      <c r="AA2" s="910"/>
    </row>
    <row r="3" spans="1:27" ht="24" customHeight="1" x14ac:dyDescent="0.15">
      <c r="A3" s="762"/>
      <c r="B3" s="848" t="s">
        <v>986</v>
      </c>
      <c r="C3" s="851" t="s">
        <v>998</v>
      </c>
      <c r="D3" s="851" t="s">
        <v>988</v>
      </c>
      <c r="E3" s="749" t="s">
        <v>999</v>
      </c>
      <c r="F3" s="747"/>
      <c r="G3" s="747"/>
      <c r="H3" s="747"/>
      <c r="I3" s="747"/>
      <c r="J3" s="747"/>
      <c r="K3" s="747"/>
      <c r="L3" s="747"/>
      <c r="M3" s="747"/>
      <c r="N3" s="747"/>
      <c r="O3" s="747"/>
      <c r="P3" s="747"/>
      <c r="Q3" s="747"/>
      <c r="R3" s="747"/>
      <c r="S3" s="747"/>
      <c r="T3" s="747"/>
      <c r="U3" s="747"/>
      <c r="V3" s="747"/>
      <c r="W3" s="747"/>
      <c r="X3" s="747"/>
      <c r="Y3" s="859"/>
      <c r="Z3" s="335" t="s">
        <v>990</v>
      </c>
      <c r="AA3" s="424" t="s">
        <v>991</v>
      </c>
    </row>
    <row r="4" spans="1:27" ht="24" customHeight="1" x14ac:dyDescent="0.15">
      <c r="A4" s="762"/>
      <c r="B4" s="849"/>
      <c r="C4" s="852"/>
      <c r="D4" s="852"/>
      <c r="E4" s="906" t="s">
        <v>114</v>
      </c>
      <c r="F4" s="907"/>
      <c r="G4" s="908"/>
      <c r="H4" s="906" t="s">
        <v>1000</v>
      </c>
      <c r="I4" s="907"/>
      <c r="J4" s="908"/>
      <c r="K4" s="906" t="s">
        <v>1001</v>
      </c>
      <c r="L4" s="907"/>
      <c r="M4" s="908"/>
      <c r="N4" s="906" t="s">
        <v>1002</v>
      </c>
      <c r="O4" s="907"/>
      <c r="P4" s="908"/>
      <c r="Q4" s="906" t="s">
        <v>1003</v>
      </c>
      <c r="R4" s="907"/>
      <c r="S4" s="908"/>
      <c r="T4" s="906" t="s">
        <v>1004</v>
      </c>
      <c r="U4" s="907"/>
      <c r="V4" s="908"/>
      <c r="W4" s="906" t="s">
        <v>1005</v>
      </c>
      <c r="X4" s="907"/>
      <c r="Y4" s="908"/>
      <c r="Z4" s="339"/>
      <c r="AA4" s="341"/>
    </row>
    <row r="5" spans="1:27" ht="24" customHeight="1" x14ac:dyDescent="0.15">
      <c r="A5" s="762"/>
      <c r="B5" s="850"/>
      <c r="C5" s="853"/>
      <c r="D5" s="853"/>
      <c r="E5" s="177" t="s">
        <v>732</v>
      </c>
      <c r="F5" s="177" t="s">
        <v>577</v>
      </c>
      <c r="G5" s="177" t="s">
        <v>578</v>
      </c>
      <c r="H5" s="177" t="s">
        <v>732</v>
      </c>
      <c r="I5" s="177" t="s">
        <v>577</v>
      </c>
      <c r="J5" s="177" t="s">
        <v>578</v>
      </c>
      <c r="K5" s="177" t="s">
        <v>732</v>
      </c>
      <c r="L5" s="177" t="s">
        <v>577</v>
      </c>
      <c r="M5" s="177" t="s">
        <v>578</v>
      </c>
      <c r="N5" s="177" t="s">
        <v>732</v>
      </c>
      <c r="O5" s="177" t="s">
        <v>577</v>
      </c>
      <c r="P5" s="177" t="s">
        <v>578</v>
      </c>
      <c r="Q5" s="177" t="s">
        <v>732</v>
      </c>
      <c r="R5" s="177" t="s">
        <v>577</v>
      </c>
      <c r="S5" s="177" t="s">
        <v>578</v>
      </c>
      <c r="T5" s="177" t="s">
        <v>732</v>
      </c>
      <c r="U5" s="177" t="s">
        <v>577</v>
      </c>
      <c r="V5" s="177" t="s">
        <v>578</v>
      </c>
      <c r="W5" s="177" t="s">
        <v>732</v>
      </c>
      <c r="X5" s="177" t="s">
        <v>577</v>
      </c>
      <c r="Y5" s="356" t="s">
        <v>578</v>
      </c>
      <c r="Z5" s="342" t="s">
        <v>996</v>
      </c>
      <c r="AA5" s="343" t="s">
        <v>996</v>
      </c>
    </row>
    <row r="6" spans="1:27" ht="24" customHeight="1" x14ac:dyDescent="0.15">
      <c r="A6" s="762"/>
      <c r="B6" s="440" t="s">
        <v>1994</v>
      </c>
      <c r="C6" s="93">
        <v>8</v>
      </c>
      <c r="D6" s="91">
        <v>193</v>
      </c>
      <c r="E6" s="437">
        <f t="shared" ref="E6:E13" si="0">IF(SUM(F6:G6)=0,"",SUM(F6:G6))</f>
        <v>5616</v>
      </c>
      <c r="F6" s="437">
        <f t="shared" ref="F6:F13" si="1">IF(SUM(I6,L6,O6,R6,U6,X6)=0,"",SUM(I6,L6,O6,R6,U6,X6))</f>
        <v>2858</v>
      </c>
      <c r="G6" s="437">
        <f t="shared" ref="G6:G13" si="2">IF(SUM(J6,M6,P6,S6,V6,Y6)=0,"",SUM(J6,M6,P6,S6,V6,Y6))</f>
        <v>2758</v>
      </c>
      <c r="H6" s="437">
        <f t="shared" ref="H6:H13" si="3">IF(SUM(I6:J6)=0,"",SUM(I6:J6))</f>
        <v>858</v>
      </c>
      <c r="I6" s="438">
        <v>457</v>
      </c>
      <c r="J6" s="438">
        <v>401</v>
      </c>
      <c r="K6" s="437">
        <f t="shared" ref="K6:K13" si="4">IF(SUM(L6:M6)=0,"",SUM(L6:M6))</f>
        <v>890</v>
      </c>
      <c r="L6" s="438">
        <v>461</v>
      </c>
      <c r="M6" s="438">
        <v>429</v>
      </c>
      <c r="N6" s="437">
        <f t="shared" ref="N6:N13" si="5">IF(SUM(O6:P6)=0,"",SUM(O6:P6))</f>
        <v>962</v>
      </c>
      <c r="O6" s="438">
        <v>492</v>
      </c>
      <c r="P6" s="438">
        <v>470</v>
      </c>
      <c r="Q6" s="437">
        <f t="shared" ref="Q6:Q13" si="6">IF(SUM(R6:S6)=0,"",SUM(R6:S6))</f>
        <v>982</v>
      </c>
      <c r="R6" s="438">
        <v>501</v>
      </c>
      <c r="S6" s="438">
        <v>481</v>
      </c>
      <c r="T6" s="437">
        <f t="shared" ref="T6:T13" si="7">IF(SUM(U6:V6)=0,"",SUM(U6:V6))</f>
        <v>942</v>
      </c>
      <c r="U6" s="438">
        <v>457</v>
      </c>
      <c r="V6" s="438">
        <v>485</v>
      </c>
      <c r="W6" s="437">
        <f t="shared" ref="W6:W13" si="8">IF(SUM(X6:Y6)=0,"",SUM(X6:Y6))</f>
        <v>982</v>
      </c>
      <c r="X6" s="438">
        <v>490</v>
      </c>
      <c r="Y6" s="438">
        <v>492</v>
      </c>
      <c r="Z6" s="438">
        <v>270</v>
      </c>
      <c r="AA6" s="438">
        <v>19</v>
      </c>
    </row>
    <row r="7" spans="1:27" ht="24" customHeight="1" x14ac:dyDescent="0.15">
      <c r="A7" s="762"/>
      <c r="B7" s="440" t="s">
        <v>724</v>
      </c>
      <c r="C7" s="93">
        <v>8</v>
      </c>
      <c r="D7" s="91">
        <v>195</v>
      </c>
      <c r="E7" s="437">
        <f t="shared" si="0"/>
        <v>5468</v>
      </c>
      <c r="F7" s="437">
        <f t="shared" si="1"/>
        <v>2789</v>
      </c>
      <c r="G7" s="437">
        <f t="shared" si="2"/>
        <v>2679</v>
      </c>
      <c r="H7" s="437">
        <f t="shared" si="3"/>
        <v>876</v>
      </c>
      <c r="I7" s="438">
        <v>437</v>
      </c>
      <c r="J7" s="438">
        <v>439</v>
      </c>
      <c r="K7" s="437">
        <f t="shared" si="4"/>
        <v>847</v>
      </c>
      <c r="L7" s="438">
        <v>454</v>
      </c>
      <c r="M7" s="438">
        <v>393</v>
      </c>
      <c r="N7" s="437">
        <f t="shared" si="5"/>
        <v>885</v>
      </c>
      <c r="O7" s="438">
        <v>454</v>
      </c>
      <c r="P7" s="438">
        <v>431</v>
      </c>
      <c r="Q7" s="437">
        <f t="shared" si="6"/>
        <v>949</v>
      </c>
      <c r="R7" s="438">
        <v>485</v>
      </c>
      <c r="S7" s="438">
        <v>464</v>
      </c>
      <c r="T7" s="437">
        <f t="shared" si="7"/>
        <v>970</v>
      </c>
      <c r="U7" s="438">
        <v>501</v>
      </c>
      <c r="V7" s="438">
        <v>469</v>
      </c>
      <c r="W7" s="437">
        <f t="shared" si="8"/>
        <v>941</v>
      </c>
      <c r="X7" s="438">
        <v>458</v>
      </c>
      <c r="Y7" s="438">
        <v>483</v>
      </c>
      <c r="Z7" s="438">
        <v>278</v>
      </c>
      <c r="AA7" s="438">
        <v>17</v>
      </c>
    </row>
    <row r="8" spans="1:27" ht="24" customHeight="1" x14ac:dyDescent="0.15">
      <c r="A8" s="762"/>
      <c r="B8" s="440" t="s">
        <v>340</v>
      </c>
      <c r="C8" s="91">
        <v>8</v>
      </c>
      <c r="D8" s="91">
        <v>192</v>
      </c>
      <c r="E8" s="437">
        <f t="shared" si="0"/>
        <v>5294</v>
      </c>
      <c r="F8" s="437">
        <f t="shared" si="1"/>
        <v>2731</v>
      </c>
      <c r="G8" s="437">
        <f t="shared" si="2"/>
        <v>2563</v>
      </c>
      <c r="H8" s="437">
        <f t="shared" si="3"/>
        <v>781</v>
      </c>
      <c r="I8" s="438">
        <v>408</v>
      </c>
      <c r="J8" s="438">
        <v>373</v>
      </c>
      <c r="K8" s="437">
        <f t="shared" si="4"/>
        <v>872</v>
      </c>
      <c r="L8" s="438">
        <v>436</v>
      </c>
      <c r="M8" s="438">
        <v>436</v>
      </c>
      <c r="N8" s="437">
        <f t="shared" si="5"/>
        <v>843</v>
      </c>
      <c r="O8" s="438">
        <v>451</v>
      </c>
      <c r="P8" s="438">
        <v>392</v>
      </c>
      <c r="Q8" s="437">
        <f t="shared" si="6"/>
        <v>891</v>
      </c>
      <c r="R8" s="438">
        <v>459</v>
      </c>
      <c r="S8" s="438">
        <v>432</v>
      </c>
      <c r="T8" s="437">
        <f t="shared" si="7"/>
        <v>946</v>
      </c>
      <c r="U8" s="438">
        <v>484</v>
      </c>
      <c r="V8" s="438">
        <v>462</v>
      </c>
      <c r="W8" s="437">
        <f t="shared" si="8"/>
        <v>961</v>
      </c>
      <c r="X8" s="438">
        <v>493</v>
      </c>
      <c r="Y8" s="438">
        <v>468</v>
      </c>
      <c r="Z8" s="438">
        <v>283</v>
      </c>
      <c r="AA8" s="438">
        <v>15</v>
      </c>
    </row>
    <row r="9" spans="1:27" ht="24" customHeight="1" x14ac:dyDescent="0.15">
      <c r="A9" s="762"/>
      <c r="B9" s="440" t="s">
        <v>855</v>
      </c>
      <c r="C9" s="93">
        <v>8</v>
      </c>
      <c r="D9" s="91">
        <v>187</v>
      </c>
      <c r="E9" s="437">
        <f t="shared" si="0"/>
        <v>5064</v>
      </c>
      <c r="F9" s="437">
        <f t="shared" si="1"/>
        <v>2606</v>
      </c>
      <c r="G9" s="437">
        <f t="shared" si="2"/>
        <v>2458</v>
      </c>
      <c r="H9" s="437">
        <f t="shared" si="3"/>
        <v>745</v>
      </c>
      <c r="I9" s="438">
        <v>379</v>
      </c>
      <c r="J9" s="438">
        <v>366</v>
      </c>
      <c r="K9" s="437">
        <f t="shared" si="4"/>
        <v>783</v>
      </c>
      <c r="L9" s="438">
        <v>409</v>
      </c>
      <c r="M9" s="438">
        <v>374</v>
      </c>
      <c r="N9" s="437">
        <f t="shared" si="5"/>
        <v>858</v>
      </c>
      <c r="O9" s="438">
        <v>428</v>
      </c>
      <c r="P9" s="438">
        <v>430</v>
      </c>
      <c r="Q9" s="437">
        <f t="shared" si="6"/>
        <v>844</v>
      </c>
      <c r="R9" s="438">
        <v>452</v>
      </c>
      <c r="S9" s="438">
        <v>392</v>
      </c>
      <c r="T9" s="437">
        <f t="shared" si="7"/>
        <v>885</v>
      </c>
      <c r="U9" s="438">
        <v>456</v>
      </c>
      <c r="V9" s="438">
        <v>429</v>
      </c>
      <c r="W9" s="437">
        <f t="shared" si="8"/>
        <v>949</v>
      </c>
      <c r="X9" s="438">
        <v>482</v>
      </c>
      <c r="Y9" s="438">
        <v>467</v>
      </c>
      <c r="Z9" s="438">
        <v>280</v>
      </c>
      <c r="AA9" s="438">
        <v>15</v>
      </c>
    </row>
    <row r="10" spans="1:27" ht="24" customHeight="1" x14ac:dyDescent="0.15">
      <c r="A10" s="762"/>
      <c r="B10" s="441" t="s">
        <v>864</v>
      </c>
      <c r="C10" s="93">
        <v>8</v>
      </c>
      <c r="D10" s="91">
        <v>185</v>
      </c>
      <c r="E10" s="437">
        <f t="shared" si="0"/>
        <v>4805</v>
      </c>
      <c r="F10" s="437">
        <f t="shared" si="1"/>
        <v>2471</v>
      </c>
      <c r="G10" s="437">
        <f t="shared" si="2"/>
        <v>2334</v>
      </c>
      <c r="H10" s="437">
        <f t="shared" si="3"/>
        <v>741</v>
      </c>
      <c r="I10" s="438">
        <v>379</v>
      </c>
      <c r="J10" s="438">
        <v>362</v>
      </c>
      <c r="K10" s="437">
        <f t="shared" si="4"/>
        <v>731</v>
      </c>
      <c r="L10" s="438">
        <v>375</v>
      </c>
      <c r="M10" s="438">
        <v>356</v>
      </c>
      <c r="N10" s="437">
        <f t="shared" si="5"/>
        <v>774</v>
      </c>
      <c r="O10" s="438">
        <v>403</v>
      </c>
      <c r="P10" s="438">
        <v>371</v>
      </c>
      <c r="Q10" s="437">
        <f t="shared" si="6"/>
        <v>843</v>
      </c>
      <c r="R10" s="438">
        <v>420</v>
      </c>
      <c r="S10" s="438">
        <v>423</v>
      </c>
      <c r="T10" s="437">
        <f t="shared" si="7"/>
        <v>834</v>
      </c>
      <c r="U10" s="438">
        <v>441</v>
      </c>
      <c r="V10" s="438">
        <v>393</v>
      </c>
      <c r="W10" s="437">
        <f t="shared" si="8"/>
        <v>882</v>
      </c>
      <c r="X10" s="438">
        <v>453</v>
      </c>
      <c r="Y10" s="438">
        <v>429</v>
      </c>
      <c r="Z10" s="438">
        <v>277</v>
      </c>
      <c r="AA10" s="438">
        <v>13</v>
      </c>
    </row>
    <row r="11" spans="1:27" ht="24" customHeight="1" x14ac:dyDescent="0.15">
      <c r="A11" s="762"/>
      <c r="B11" s="440" t="s">
        <v>1581</v>
      </c>
      <c r="C11" s="93">
        <v>8</v>
      </c>
      <c r="D11" s="91">
        <v>177</v>
      </c>
      <c r="E11" s="437">
        <f t="shared" si="0"/>
        <v>4586</v>
      </c>
      <c r="F11" s="437">
        <f t="shared" si="1"/>
        <v>2366</v>
      </c>
      <c r="G11" s="437">
        <f t="shared" si="2"/>
        <v>2220</v>
      </c>
      <c r="H11" s="437">
        <f t="shared" si="3"/>
        <v>689</v>
      </c>
      <c r="I11" s="438">
        <v>352</v>
      </c>
      <c r="J11" s="438">
        <v>337</v>
      </c>
      <c r="K11" s="437">
        <f t="shared" si="4"/>
        <v>728</v>
      </c>
      <c r="L11" s="438">
        <v>375</v>
      </c>
      <c r="M11" s="438">
        <v>353</v>
      </c>
      <c r="N11" s="437">
        <f t="shared" si="5"/>
        <v>720</v>
      </c>
      <c r="O11" s="438">
        <v>367</v>
      </c>
      <c r="P11" s="438">
        <v>353</v>
      </c>
      <c r="Q11" s="437">
        <f t="shared" si="6"/>
        <v>769</v>
      </c>
      <c r="R11" s="438">
        <v>404</v>
      </c>
      <c r="S11" s="438">
        <v>365</v>
      </c>
      <c r="T11" s="437">
        <f t="shared" si="7"/>
        <v>845</v>
      </c>
      <c r="U11" s="438">
        <v>427</v>
      </c>
      <c r="V11" s="438">
        <v>418</v>
      </c>
      <c r="W11" s="437">
        <f t="shared" si="8"/>
        <v>835</v>
      </c>
      <c r="X11" s="438">
        <v>441</v>
      </c>
      <c r="Y11" s="438">
        <v>394</v>
      </c>
      <c r="Z11" s="438">
        <v>268</v>
      </c>
      <c r="AA11" s="438">
        <v>12</v>
      </c>
    </row>
    <row r="12" spans="1:27" ht="24" customHeight="1" x14ac:dyDescent="0.15">
      <c r="A12" s="762"/>
      <c r="B12" s="440" t="s">
        <v>1659</v>
      </c>
      <c r="C12" s="93">
        <v>8</v>
      </c>
      <c r="D12" s="91">
        <v>173</v>
      </c>
      <c r="E12" s="437">
        <f t="shared" si="0"/>
        <v>4429</v>
      </c>
      <c r="F12" s="437">
        <f t="shared" si="1"/>
        <v>2282</v>
      </c>
      <c r="G12" s="437">
        <f t="shared" si="2"/>
        <v>2147</v>
      </c>
      <c r="H12" s="437">
        <f t="shared" si="3"/>
        <v>664</v>
      </c>
      <c r="I12" s="438">
        <v>348</v>
      </c>
      <c r="J12" s="438">
        <v>316</v>
      </c>
      <c r="K12" s="437">
        <f t="shared" si="4"/>
        <v>689</v>
      </c>
      <c r="L12" s="438">
        <v>351</v>
      </c>
      <c r="M12" s="438">
        <v>338</v>
      </c>
      <c r="N12" s="437">
        <f t="shared" si="5"/>
        <v>733</v>
      </c>
      <c r="O12" s="438">
        <v>384</v>
      </c>
      <c r="P12" s="438">
        <v>349</v>
      </c>
      <c r="Q12" s="437">
        <f t="shared" si="6"/>
        <v>723</v>
      </c>
      <c r="R12" s="438">
        <v>369</v>
      </c>
      <c r="S12" s="438">
        <v>354</v>
      </c>
      <c r="T12" s="437">
        <f t="shared" si="7"/>
        <v>772</v>
      </c>
      <c r="U12" s="438">
        <v>405</v>
      </c>
      <c r="V12" s="438">
        <v>367</v>
      </c>
      <c r="W12" s="437">
        <f t="shared" si="8"/>
        <v>848</v>
      </c>
      <c r="X12" s="438">
        <v>425</v>
      </c>
      <c r="Y12" s="438">
        <v>423</v>
      </c>
      <c r="Z12" s="438">
        <v>261</v>
      </c>
      <c r="AA12" s="438">
        <v>12</v>
      </c>
    </row>
    <row r="13" spans="1:27" ht="24" customHeight="1" x14ac:dyDescent="0.15">
      <c r="A13" s="762"/>
      <c r="B13" s="440" t="s">
        <v>1840</v>
      </c>
      <c r="C13" s="93">
        <v>8</v>
      </c>
      <c r="D13" s="91">
        <v>172</v>
      </c>
      <c r="E13" s="437">
        <f t="shared" si="0"/>
        <v>4227</v>
      </c>
      <c r="F13" s="437">
        <f t="shared" si="1"/>
        <v>2184</v>
      </c>
      <c r="G13" s="437">
        <f t="shared" si="2"/>
        <v>2043</v>
      </c>
      <c r="H13" s="437">
        <f t="shared" si="3"/>
        <v>655</v>
      </c>
      <c r="I13" s="438">
        <v>339</v>
      </c>
      <c r="J13" s="438">
        <v>316</v>
      </c>
      <c r="K13" s="437">
        <f t="shared" si="4"/>
        <v>660</v>
      </c>
      <c r="L13" s="438">
        <v>345</v>
      </c>
      <c r="M13" s="438">
        <v>315</v>
      </c>
      <c r="N13" s="437">
        <f t="shared" si="5"/>
        <v>686</v>
      </c>
      <c r="O13" s="438">
        <v>348</v>
      </c>
      <c r="P13" s="438">
        <v>338</v>
      </c>
      <c r="Q13" s="437">
        <f t="shared" si="6"/>
        <v>732</v>
      </c>
      <c r="R13" s="438">
        <v>379</v>
      </c>
      <c r="S13" s="438">
        <v>353</v>
      </c>
      <c r="T13" s="437">
        <f t="shared" si="7"/>
        <v>722</v>
      </c>
      <c r="U13" s="438">
        <v>369</v>
      </c>
      <c r="V13" s="438">
        <v>353</v>
      </c>
      <c r="W13" s="437">
        <f t="shared" si="8"/>
        <v>772</v>
      </c>
      <c r="X13" s="438">
        <v>404</v>
      </c>
      <c r="Y13" s="438">
        <v>368</v>
      </c>
      <c r="Z13" s="438">
        <v>264</v>
      </c>
      <c r="AA13" s="438">
        <v>12</v>
      </c>
    </row>
    <row r="14" spans="1:27" ht="24" customHeight="1" x14ac:dyDescent="0.15">
      <c r="A14" s="762"/>
      <c r="B14" s="440" t="s">
        <v>1937</v>
      </c>
      <c r="C14" s="93">
        <v>8</v>
      </c>
      <c r="D14" s="91">
        <v>170</v>
      </c>
      <c r="E14" s="437">
        <f>IF(SUM(F14:G14)=0,"",SUM(F14:G14))</f>
        <v>4124</v>
      </c>
      <c r="F14" s="437">
        <f>IF(SUM(I14,L14,O14,R14,U14,X14)=0,"",SUM(I14,L14,O14,R14,U14,X14))</f>
        <v>2102</v>
      </c>
      <c r="G14" s="437">
        <f>IF(SUM(J14,M14,P14,S14,V14,Y14)=0,"",SUM(J14,M14,P14,S14,V14,Y14))</f>
        <v>2022</v>
      </c>
      <c r="H14" s="437">
        <f>IF(SUM(I14:J14)=0,"",SUM(I14:J14))</f>
        <v>669</v>
      </c>
      <c r="I14" s="438">
        <v>323</v>
      </c>
      <c r="J14" s="438">
        <v>346</v>
      </c>
      <c r="K14" s="437">
        <f>IF(SUM(L14:M14)=0,"",SUM(L14:M14))</f>
        <v>658</v>
      </c>
      <c r="L14" s="438">
        <v>340</v>
      </c>
      <c r="M14" s="438">
        <v>318</v>
      </c>
      <c r="N14" s="437">
        <f>IF(SUM(O14:P14)=0,"",SUM(O14:P14))</f>
        <v>659</v>
      </c>
      <c r="O14" s="438">
        <v>344</v>
      </c>
      <c r="P14" s="438">
        <v>315</v>
      </c>
      <c r="Q14" s="437">
        <f>IF(SUM(R14:S14)=0,"",SUM(R14:S14))</f>
        <v>686</v>
      </c>
      <c r="R14" s="438">
        <v>347</v>
      </c>
      <c r="S14" s="438">
        <v>339</v>
      </c>
      <c r="T14" s="437">
        <f>IF(SUM(U14:V14)=0,"",SUM(U14:V14))</f>
        <v>731</v>
      </c>
      <c r="U14" s="438">
        <v>372</v>
      </c>
      <c r="V14" s="438">
        <v>359</v>
      </c>
      <c r="W14" s="437">
        <f>IF(SUM(X14:Y14)=0,"",SUM(X14:Y14))</f>
        <v>721</v>
      </c>
      <c r="X14" s="438">
        <v>376</v>
      </c>
      <c r="Y14" s="438">
        <v>345</v>
      </c>
      <c r="Z14" s="438">
        <v>260</v>
      </c>
      <c r="AA14" s="438">
        <v>12</v>
      </c>
    </row>
    <row r="15" spans="1:27" ht="24" customHeight="1" thickBot="1" x14ac:dyDescent="0.2">
      <c r="A15" s="762"/>
      <c r="B15" s="442" t="s">
        <v>1991</v>
      </c>
      <c r="C15" s="103">
        <v>8</v>
      </c>
      <c r="D15" s="95">
        <v>171</v>
      </c>
      <c r="E15" s="439">
        <f>IF(SUM(F15:G15)=0,"",SUM(F15:G15))</f>
        <v>4005</v>
      </c>
      <c r="F15" s="439">
        <f>IF(SUM(I15,L15,O15,R15,U15,X15)=0,"",SUM(I15,L15,O15,R15,U15,X15))</f>
        <v>2040</v>
      </c>
      <c r="G15" s="439">
        <f>IF(SUM(J15,M15,P15,S15,V15,Y15)=0,"",SUM(J15,M15,P15,S15,V15,Y15))</f>
        <v>1965</v>
      </c>
      <c r="H15" s="439">
        <f>IF(SUM(I15:J15)=0,"",SUM(I15:J15))</f>
        <v>609</v>
      </c>
      <c r="I15" s="436">
        <v>299</v>
      </c>
      <c r="J15" s="436">
        <v>310</v>
      </c>
      <c r="K15" s="439">
        <f>IF(SUM(L15:M15)=0,"",SUM(L15:M15))</f>
        <v>669</v>
      </c>
      <c r="L15" s="436">
        <v>327</v>
      </c>
      <c r="M15" s="436">
        <v>342</v>
      </c>
      <c r="N15" s="439">
        <f>IF(SUM(O15:P15)=0,"",SUM(O15:P15))</f>
        <v>656</v>
      </c>
      <c r="O15" s="436">
        <v>340</v>
      </c>
      <c r="P15" s="436">
        <v>316</v>
      </c>
      <c r="Q15" s="439">
        <f>IF(SUM(R15:S15)=0,"",SUM(R15:S15))</f>
        <v>662</v>
      </c>
      <c r="R15" s="436">
        <v>344</v>
      </c>
      <c r="S15" s="436">
        <v>318</v>
      </c>
      <c r="T15" s="439">
        <f>IF(SUM(U15:V15)=0,"",SUM(U15:V15))</f>
        <v>683</v>
      </c>
      <c r="U15" s="436">
        <v>352</v>
      </c>
      <c r="V15" s="436">
        <v>331</v>
      </c>
      <c r="W15" s="439">
        <f>IF(SUM(X15:Y15)=0,"",SUM(X15:Y15))</f>
        <v>726</v>
      </c>
      <c r="X15" s="436">
        <v>378</v>
      </c>
      <c r="Y15" s="436">
        <v>348</v>
      </c>
      <c r="Z15" s="436">
        <v>260</v>
      </c>
      <c r="AA15" s="436">
        <v>12</v>
      </c>
    </row>
    <row r="16" spans="1:27" ht="21" customHeight="1" x14ac:dyDescent="0.15">
      <c r="A16" s="762"/>
      <c r="X16" s="909" t="s">
        <v>982</v>
      </c>
      <c r="Y16" s="909"/>
      <c r="Z16" s="909"/>
      <c r="AA16" s="909"/>
    </row>
    <row r="17" spans="1:27" ht="16.5" customHeight="1" x14ac:dyDescent="0.15">
      <c r="A17" s="762"/>
    </row>
    <row r="18" spans="1:27" ht="21.95" customHeight="1" x14ac:dyDescent="0.15">
      <c r="A18" s="762"/>
      <c r="B18" s="92"/>
      <c r="C18" s="91"/>
      <c r="D18" s="91"/>
      <c r="E18" s="438"/>
      <c r="F18" s="438"/>
      <c r="G18" s="438"/>
      <c r="H18" s="438"/>
      <c r="I18" s="438"/>
      <c r="J18" s="438"/>
      <c r="K18" s="438"/>
      <c r="L18" s="438"/>
      <c r="M18" s="438"/>
      <c r="N18" s="438"/>
      <c r="O18" s="438"/>
      <c r="P18" s="438"/>
      <c r="Q18" s="438"/>
      <c r="R18" s="438"/>
      <c r="S18" s="438"/>
      <c r="T18" s="438"/>
      <c r="U18" s="438"/>
      <c r="V18" s="438"/>
      <c r="W18" s="438"/>
      <c r="X18" s="438"/>
      <c r="Y18" s="438"/>
      <c r="Z18" s="438"/>
      <c r="AA18" s="438"/>
    </row>
    <row r="19" spans="1:27" ht="21.95" customHeight="1" x14ac:dyDescent="0.15">
      <c r="A19" s="762"/>
      <c r="B19" s="92"/>
      <c r="C19" s="91"/>
      <c r="D19" s="91"/>
      <c r="E19" s="438"/>
      <c r="F19" s="438"/>
      <c r="G19" s="438"/>
      <c r="H19" s="438"/>
      <c r="I19" s="438"/>
      <c r="J19" s="438"/>
      <c r="K19" s="438"/>
      <c r="L19" s="438"/>
      <c r="M19" s="438"/>
      <c r="N19" s="438"/>
      <c r="O19" s="438"/>
      <c r="P19" s="438"/>
      <c r="Q19" s="438"/>
      <c r="R19" s="438"/>
      <c r="S19" s="438"/>
      <c r="T19" s="438"/>
      <c r="U19" s="438"/>
      <c r="V19" s="438"/>
      <c r="W19" s="438"/>
      <c r="X19" s="438"/>
      <c r="Y19" s="438"/>
      <c r="Z19" s="438"/>
      <c r="AA19" s="438"/>
    </row>
    <row r="20" spans="1:27" ht="21.95" customHeight="1" x14ac:dyDescent="0.15">
      <c r="A20" s="762"/>
      <c r="B20" s="92"/>
      <c r="C20" s="91"/>
      <c r="D20" s="91"/>
      <c r="E20" s="438"/>
      <c r="F20" s="438"/>
      <c r="G20" s="438"/>
      <c r="H20" s="438"/>
      <c r="I20" s="438"/>
      <c r="J20" s="438"/>
      <c r="K20" s="438"/>
      <c r="L20" s="438"/>
      <c r="M20" s="438"/>
      <c r="N20" s="438"/>
      <c r="O20" s="438"/>
      <c r="P20" s="438"/>
      <c r="Q20" s="438"/>
      <c r="R20" s="438"/>
      <c r="S20" s="438"/>
      <c r="T20" s="438"/>
      <c r="U20" s="438"/>
      <c r="V20" s="438"/>
      <c r="W20" s="438"/>
      <c r="X20" s="438"/>
      <c r="Y20" s="438"/>
      <c r="Z20" s="438"/>
      <c r="AA20" s="438"/>
    </row>
    <row r="21" spans="1:27" ht="21.95" customHeight="1" x14ac:dyDescent="0.15">
      <c r="A21" s="762"/>
      <c r="B21" s="92"/>
      <c r="C21" s="91"/>
      <c r="D21" s="91"/>
      <c r="E21" s="438"/>
      <c r="F21" s="438"/>
      <c r="G21" s="438"/>
      <c r="H21" s="438"/>
      <c r="I21" s="438"/>
      <c r="J21" s="438"/>
      <c r="K21" s="438"/>
      <c r="L21" s="438"/>
      <c r="M21" s="438"/>
      <c r="N21" s="438"/>
      <c r="O21" s="438"/>
      <c r="P21" s="438"/>
      <c r="Q21" s="438"/>
      <c r="R21" s="438"/>
      <c r="S21" s="438"/>
      <c r="T21" s="438"/>
      <c r="U21" s="438"/>
      <c r="V21" s="438"/>
      <c r="W21" s="438"/>
      <c r="X21" s="438"/>
      <c r="Y21" s="438"/>
      <c r="Z21" s="438"/>
      <c r="AA21" s="438"/>
    </row>
    <row r="22" spans="1:27" ht="21.95" customHeight="1" x14ac:dyDescent="0.15">
      <c r="A22" s="762"/>
      <c r="B22" s="92"/>
      <c r="C22" s="91"/>
      <c r="D22" s="91"/>
      <c r="E22" s="438"/>
      <c r="F22" s="438"/>
      <c r="G22" s="438"/>
      <c r="H22" s="438"/>
      <c r="I22" s="438"/>
      <c r="J22" s="438"/>
      <c r="K22" s="438"/>
      <c r="L22" s="438"/>
      <c r="M22" s="438"/>
      <c r="N22" s="438"/>
      <c r="O22" s="438"/>
      <c r="P22" s="438"/>
      <c r="Q22" s="438"/>
      <c r="R22" s="438"/>
      <c r="S22" s="438"/>
      <c r="T22" s="438"/>
      <c r="U22" s="438"/>
      <c r="V22" s="438"/>
      <c r="W22" s="438"/>
      <c r="X22" s="438"/>
      <c r="Y22" s="438"/>
      <c r="Z22" s="438"/>
      <c r="AA22" s="438"/>
    </row>
    <row r="23" spans="1:27" ht="21.95" customHeight="1" x14ac:dyDescent="0.15">
      <c r="A23" s="762"/>
      <c r="B23" s="92"/>
      <c r="C23" s="91"/>
      <c r="D23" s="91"/>
      <c r="E23" s="438"/>
      <c r="F23" s="438"/>
      <c r="G23" s="438"/>
      <c r="H23" s="438"/>
      <c r="I23" s="438"/>
      <c r="J23" s="438"/>
      <c r="K23" s="438"/>
      <c r="L23" s="438"/>
      <c r="M23" s="438"/>
      <c r="N23" s="438"/>
      <c r="O23" s="438"/>
      <c r="P23" s="438"/>
      <c r="Q23" s="438"/>
      <c r="R23" s="438"/>
      <c r="S23" s="438"/>
      <c r="T23" s="438"/>
      <c r="U23" s="438"/>
      <c r="V23" s="438"/>
      <c r="W23" s="438"/>
      <c r="X23" s="438"/>
      <c r="Y23" s="438"/>
      <c r="Z23" s="438"/>
      <c r="AA23" s="438"/>
    </row>
    <row r="24" spans="1:27" ht="21" customHeight="1" x14ac:dyDescent="0.15">
      <c r="A24" s="762"/>
      <c r="B24" s="91"/>
      <c r="C24" s="91"/>
      <c r="D24" s="91"/>
      <c r="E24" s="438"/>
      <c r="F24" s="438"/>
      <c r="G24" s="438"/>
      <c r="H24" s="438"/>
      <c r="I24" s="438"/>
      <c r="J24" s="438"/>
      <c r="K24" s="438"/>
      <c r="L24" s="438"/>
      <c r="M24" s="438"/>
      <c r="N24" s="438"/>
      <c r="O24" s="438"/>
      <c r="P24" s="438"/>
      <c r="Q24" s="438"/>
      <c r="R24" s="438"/>
      <c r="S24" s="438"/>
      <c r="T24" s="438"/>
      <c r="U24" s="438"/>
      <c r="V24" s="438"/>
      <c r="W24" s="438"/>
      <c r="X24" s="905"/>
      <c r="Y24" s="905"/>
      <c r="Z24" s="905"/>
      <c r="AA24" s="905"/>
    </row>
  </sheetData>
  <sheetProtection sheet="1"/>
  <mergeCells count="15">
    <mergeCell ref="X24:AA24"/>
    <mergeCell ref="A1:A24"/>
    <mergeCell ref="W4:Y4"/>
    <mergeCell ref="X16:AA16"/>
    <mergeCell ref="Y2:AA2"/>
    <mergeCell ref="B3:B5"/>
    <mergeCell ref="C3:C5"/>
    <mergeCell ref="D3:D5"/>
    <mergeCell ref="E3:Y3"/>
    <mergeCell ref="E4:G4"/>
    <mergeCell ref="H4:J4"/>
    <mergeCell ref="K4:M4"/>
    <mergeCell ref="N4:P4"/>
    <mergeCell ref="Q4:S4"/>
    <mergeCell ref="T4:V4"/>
  </mergeCells>
  <phoneticPr fontId="2"/>
  <pageMargins left="0.39370078740157483" right="0.39370078740157483" top="0.98425196850393704" bottom="0.98425196850393704" header="0.51181102362204722" footer="0.51181102362204722"/>
  <pageSetup paperSize="9" scale="76"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W35"/>
  <sheetViews>
    <sheetView zoomScaleNormal="100" workbookViewId="0">
      <selection activeCell="P11" sqref="P11"/>
    </sheetView>
  </sheetViews>
  <sheetFormatPr defaultColWidth="7.125" defaultRowHeight="13.5" x14ac:dyDescent="0.15"/>
  <cols>
    <col min="1" max="1" width="5.25" style="83" customWidth="1"/>
    <col min="2" max="2" width="10.625" style="83" customWidth="1"/>
    <col min="3" max="20" width="7.625" style="83" customWidth="1"/>
    <col min="21" max="21" width="9.875" style="83" customWidth="1"/>
    <col min="22" max="25" width="7.625" style="83" customWidth="1"/>
    <col min="26" max="16384" width="7.125" style="83"/>
  </cols>
  <sheetData>
    <row r="1" spans="1:20" ht="18" customHeight="1" thickBot="1" x14ac:dyDescent="0.2">
      <c r="A1" s="762">
        <v>45</v>
      </c>
      <c r="B1" s="95" t="s">
        <v>1805</v>
      </c>
      <c r="C1" s="95"/>
      <c r="D1" s="95"/>
      <c r="E1" s="95"/>
      <c r="F1" s="95"/>
      <c r="G1" s="95"/>
      <c r="H1" s="95"/>
      <c r="I1" s="95"/>
      <c r="J1" s="95"/>
      <c r="K1" s="95"/>
      <c r="L1" s="95"/>
      <c r="M1" s="95"/>
      <c r="N1" s="95"/>
      <c r="O1" s="95"/>
      <c r="P1" s="95"/>
      <c r="Q1" s="95"/>
      <c r="R1" s="737" t="s">
        <v>984</v>
      </c>
      <c r="S1" s="682"/>
      <c r="T1" s="682"/>
    </row>
    <row r="2" spans="1:20" ht="18" customHeight="1" x14ac:dyDescent="0.15">
      <c r="A2" s="762"/>
      <c r="B2" s="722" t="s">
        <v>323</v>
      </c>
      <c r="C2" s="752" t="s">
        <v>998</v>
      </c>
      <c r="D2" s="764" t="s">
        <v>988</v>
      </c>
      <c r="E2" s="890" t="s">
        <v>1006</v>
      </c>
      <c r="F2" s="889"/>
      <c r="G2" s="889"/>
      <c r="H2" s="889"/>
      <c r="I2" s="889"/>
      <c r="J2" s="889"/>
      <c r="K2" s="889"/>
      <c r="L2" s="889"/>
      <c r="M2" s="889"/>
      <c r="N2" s="889"/>
      <c r="O2" s="889"/>
      <c r="P2" s="889"/>
      <c r="Q2" s="721" t="s">
        <v>990</v>
      </c>
      <c r="R2" s="726"/>
      <c r="S2" s="890" t="s">
        <v>991</v>
      </c>
      <c r="T2" s="889"/>
    </row>
    <row r="3" spans="1:20" ht="18" customHeight="1" x14ac:dyDescent="0.15">
      <c r="A3" s="762"/>
      <c r="B3" s="651"/>
      <c r="C3" s="650"/>
      <c r="D3" s="729"/>
      <c r="E3" s="756" t="s">
        <v>114</v>
      </c>
      <c r="F3" s="702"/>
      <c r="G3" s="703"/>
      <c r="H3" s="756" t="s">
        <v>1000</v>
      </c>
      <c r="I3" s="702"/>
      <c r="J3" s="703"/>
      <c r="K3" s="756" t="s">
        <v>1001</v>
      </c>
      <c r="L3" s="702"/>
      <c r="M3" s="703"/>
      <c r="N3" s="756" t="s">
        <v>1002</v>
      </c>
      <c r="O3" s="702"/>
      <c r="P3" s="702"/>
      <c r="Q3" s="93"/>
      <c r="R3" s="180"/>
    </row>
    <row r="4" spans="1:20" ht="18" customHeight="1" x14ac:dyDescent="0.15">
      <c r="A4" s="762"/>
      <c r="B4" s="653"/>
      <c r="C4" s="652"/>
      <c r="D4" s="711"/>
      <c r="E4" s="269" t="s">
        <v>732</v>
      </c>
      <c r="F4" s="99" t="s">
        <v>577</v>
      </c>
      <c r="G4" s="98" t="s">
        <v>578</v>
      </c>
      <c r="H4" s="99" t="s">
        <v>732</v>
      </c>
      <c r="I4" s="98" t="s">
        <v>577</v>
      </c>
      <c r="J4" s="99" t="s">
        <v>578</v>
      </c>
      <c r="K4" s="98" t="s">
        <v>732</v>
      </c>
      <c r="L4" s="99" t="s">
        <v>577</v>
      </c>
      <c r="M4" s="98" t="s">
        <v>578</v>
      </c>
      <c r="N4" s="99" t="s">
        <v>732</v>
      </c>
      <c r="O4" s="98" t="s">
        <v>577</v>
      </c>
      <c r="P4" s="246" t="s">
        <v>578</v>
      </c>
      <c r="Q4" s="716" t="s">
        <v>996</v>
      </c>
      <c r="R4" s="653"/>
      <c r="S4" s="716" t="s">
        <v>996</v>
      </c>
      <c r="T4" s="652"/>
    </row>
    <row r="5" spans="1:20" ht="18" customHeight="1" x14ac:dyDescent="0.15">
      <c r="A5" s="762"/>
      <c r="B5" s="441" t="s">
        <v>1994</v>
      </c>
      <c r="C5" s="477">
        <v>3</v>
      </c>
      <c r="D5" s="91">
        <v>71</v>
      </c>
      <c r="E5" s="106">
        <f t="shared" ref="E5:E12" si="0">IF(SUM(F5:G5)=0,"",SUM(F5:G5))</f>
        <v>2422</v>
      </c>
      <c r="F5" s="106">
        <f t="shared" ref="F5:F12" si="1">IF(SUM(I5,L5,O5)=0,"",SUM(I5,L5,O5))</f>
        <v>1242</v>
      </c>
      <c r="G5" s="106">
        <f t="shared" ref="G5:G12" si="2">IF(SUM(J5,M5,P5)=0,"",SUM(J5,M5,P5))</f>
        <v>1180</v>
      </c>
      <c r="H5" s="106">
        <f t="shared" ref="H5:H12" si="3">IF(SUM(I5:J5)=0,"",SUM(I5:J5))</f>
        <v>828</v>
      </c>
      <c r="I5" s="91">
        <v>420</v>
      </c>
      <c r="J5" s="91">
        <v>408</v>
      </c>
      <c r="K5" s="106">
        <f t="shared" ref="K5:K12" si="4">IF(SUM(L5:M5)=0,"",SUM(L5:M5))</f>
        <v>809</v>
      </c>
      <c r="L5" s="91">
        <v>414</v>
      </c>
      <c r="M5" s="91">
        <v>395</v>
      </c>
      <c r="N5" s="106">
        <f t="shared" ref="N5:N12" si="5">IF(SUM(O5:P5)=0,"",SUM(O5:P5))</f>
        <v>785</v>
      </c>
      <c r="O5" s="91">
        <v>408</v>
      </c>
      <c r="P5" s="91">
        <v>377</v>
      </c>
      <c r="Q5" s="91"/>
      <c r="R5" s="91">
        <v>136</v>
      </c>
      <c r="S5" s="91"/>
      <c r="T5" s="91">
        <v>6</v>
      </c>
    </row>
    <row r="6" spans="1:20" ht="18" customHeight="1" x14ac:dyDescent="0.15">
      <c r="A6" s="762"/>
      <c r="B6" s="441" t="s">
        <v>724</v>
      </c>
      <c r="C6" s="93">
        <v>3</v>
      </c>
      <c r="D6" s="91">
        <v>73</v>
      </c>
      <c r="E6" s="106">
        <f t="shared" si="0"/>
        <v>2524</v>
      </c>
      <c r="F6" s="106">
        <f t="shared" si="1"/>
        <v>1290</v>
      </c>
      <c r="G6" s="106">
        <f t="shared" si="2"/>
        <v>1234</v>
      </c>
      <c r="H6" s="106">
        <f t="shared" si="3"/>
        <v>896</v>
      </c>
      <c r="I6" s="91">
        <v>457</v>
      </c>
      <c r="J6" s="91">
        <v>439</v>
      </c>
      <c r="K6" s="106">
        <f t="shared" si="4"/>
        <v>829</v>
      </c>
      <c r="L6" s="91">
        <v>420</v>
      </c>
      <c r="M6" s="91">
        <v>409</v>
      </c>
      <c r="N6" s="106">
        <f t="shared" si="5"/>
        <v>799</v>
      </c>
      <c r="O6" s="91">
        <v>413</v>
      </c>
      <c r="P6" s="91">
        <v>386</v>
      </c>
      <c r="Q6" s="91"/>
      <c r="R6" s="91">
        <v>145</v>
      </c>
      <c r="S6" s="91"/>
      <c r="T6" s="91">
        <v>6</v>
      </c>
    </row>
    <row r="7" spans="1:20" ht="18" customHeight="1" x14ac:dyDescent="0.15">
      <c r="A7" s="762"/>
      <c r="B7" s="441" t="s">
        <v>340</v>
      </c>
      <c r="C7" s="93">
        <v>3</v>
      </c>
      <c r="D7" s="91">
        <v>77</v>
      </c>
      <c r="E7" s="106">
        <f t="shared" si="0"/>
        <v>2596</v>
      </c>
      <c r="F7" s="106">
        <f t="shared" si="1"/>
        <v>1312</v>
      </c>
      <c r="G7" s="106">
        <f t="shared" si="2"/>
        <v>1284</v>
      </c>
      <c r="H7" s="106">
        <f t="shared" si="3"/>
        <v>867</v>
      </c>
      <c r="I7" s="91">
        <v>430</v>
      </c>
      <c r="J7" s="91">
        <v>437</v>
      </c>
      <c r="K7" s="106">
        <f t="shared" si="4"/>
        <v>895</v>
      </c>
      <c r="L7" s="91">
        <v>457</v>
      </c>
      <c r="M7" s="91">
        <v>438</v>
      </c>
      <c r="N7" s="106">
        <f t="shared" si="5"/>
        <v>834</v>
      </c>
      <c r="O7" s="91">
        <v>425</v>
      </c>
      <c r="P7" s="91">
        <v>409</v>
      </c>
      <c r="Q7" s="91"/>
      <c r="R7" s="91">
        <v>144</v>
      </c>
      <c r="S7" s="91"/>
      <c r="T7" s="91">
        <v>6</v>
      </c>
    </row>
    <row r="8" spans="1:20" ht="18" customHeight="1" x14ac:dyDescent="0.15">
      <c r="A8" s="762"/>
      <c r="B8" s="441" t="s">
        <v>855</v>
      </c>
      <c r="C8" s="93">
        <v>3</v>
      </c>
      <c r="D8" s="91">
        <v>82</v>
      </c>
      <c r="E8" s="106">
        <f t="shared" si="0"/>
        <v>2650</v>
      </c>
      <c r="F8" s="106">
        <f t="shared" si="1"/>
        <v>1342</v>
      </c>
      <c r="G8" s="106">
        <f t="shared" si="2"/>
        <v>1308</v>
      </c>
      <c r="H8" s="106">
        <f t="shared" si="3"/>
        <v>884</v>
      </c>
      <c r="I8" s="91">
        <v>451</v>
      </c>
      <c r="J8" s="91">
        <v>433</v>
      </c>
      <c r="K8" s="106">
        <f t="shared" si="4"/>
        <v>867</v>
      </c>
      <c r="L8" s="91">
        <v>431</v>
      </c>
      <c r="M8" s="91">
        <v>436</v>
      </c>
      <c r="N8" s="106">
        <f t="shared" si="5"/>
        <v>899</v>
      </c>
      <c r="O8" s="91">
        <v>460</v>
      </c>
      <c r="P8" s="91">
        <v>439</v>
      </c>
      <c r="Q8" s="91"/>
      <c r="R8" s="91">
        <v>159</v>
      </c>
      <c r="S8" s="91"/>
      <c r="T8" s="91">
        <v>5</v>
      </c>
    </row>
    <row r="9" spans="1:20" ht="18" customHeight="1" x14ac:dyDescent="0.15">
      <c r="A9" s="762"/>
      <c r="B9" s="441" t="s">
        <v>864</v>
      </c>
      <c r="C9" s="93">
        <v>3</v>
      </c>
      <c r="D9" s="91">
        <v>94</v>
      </c>
      <c r="E9" s="106">
        <f t="shared" si="0"/>
        <v>2606</v>
      </c>
      <c r="F9" s="106">
        <f t="shared" si="1"/>
        <v>1317</v>
      </c>
      <c r="G9" s="106">
        <f t="shared" si="2"/>
        <v>1289</v>
      </c>
      <c r="H9" s="106">
        <f t="shared" si="3"/>
        <v>857</v>
      </c>
      <c r="I9" s="91">
        <v>435</v>
      </c>
      <c r="J9" s="91">
        <v>422</v>
      </c>
      <c r="K9" s="106">
        <f t="shared" si="4"/>
        <v>879</v>
      </c>
      <c r="L9" s="91">
        <v>449</v>
      </c>
      <c r="M9" s="91">
        <v>430</v>
      </c>
      <c r="N9" s="106">
        <f t="shared" si="5"/>
        <v>870</v>
      </c>
      <c r="O9" s="91">
        <v>433</v>
      </c>
      <c r="P9" s="91">
        <v>437</v>
      </c>
      <c r="Q9" s="91"/>
      <c r="R9" s="91">
        <v>170</v>
      </c>
      <c r="S9" s="91"/>
      <c r="T9" s="91">
        <v>6</v>
      </c>
    </row>
    <row r="10" spans="1:20" ht="18" customHeight="1" x14ac:dyDescent="0.15">
      <c r="A10" s="762"/>
      <c r="B10" s="441" t="s">
        <v>1581</v>
      </c>
      <c r="C10" s="93">
        <v>3</v>
      </c>
      <c r="D10" s="91">
        <v>81</v>
      </c>
      <c r="E10" s="106">
        <f t="shared" si="0"/>
        <v>2537</v>
      </c>
      <c r="F10" s="106">
        <f t="shared" si="1"/>
        <v>1309</v>
      </c>
      <c r="G10" s="106">
        <f t="shared" si="2"/>
        <v>1228</v>
      </c>
      <c r="H10" s="106">
        <f t="shared" si="3"/>
        <v>798</v>
      </c>
      <c r="I10" s="91">
        <v>419</v>
      </c>
      <c r="J10" s="91">
        <v>379</v>
      </c>
      <c r="K10" s="106">
        <f t="shared" si="4"/>
        <v>856</v>
      </c>
      <c r="L10" s="91">
        <v>437</v>
      </c>
      <c r="M10" s="91">
        <v>419</v>
      </c>
      <c r="N10" s="106">
        <f t="shared" si="5"/>
        <v>883</v>
      </c>
      <c r="O10" s="91">
        <v>453</v>
      </c>
      <c r="P10" s="91">
        <v>430</v>
      </c>
      <c r="Q10" s="91"/>
      <c r="R10" s="91">
        <v>161</v>
      </c>
      <c r="S10" s="91"/>
      <c r="T10" s="91">
        <v>8</v>
      </c>
    </row>
    <row r="11" spans="1:20" ht="18" customHeight="1" x14ac:dyDescent="0.15">
      <c r="A11" s="762"/>
      <c r="B11" s="441" t="s">
        <v>1659</v>
      </c>
      <c r="C11" s="93">
        <v>3</v>
      </c>
      <c r="D11" s="91">
        <v>77</v>
      </c>
      <c r="E11" s="106">
        <f t="shared" si="0"/>
        <v>2421</v>
      </c>
      <c r="F11" s="106">
        <f t="shared" si="1"/>
        <v>1258</v>
      </c>
      <c r="G11" s="106">
        <f t="shared" si="2"/>
        <v>1163</v>
      </c>
      <c r="H11" s="106">
        <f t="shared" si="3"/>
        <v>765</v>
      </c>
      <c r="I11" s="91">
        <v>406</v>
      </c>
      <c r="J11" s="91">
        <v>359</v>
      </c>
      <c r="K11" s="106">
        <f t="shared" si="4"/>
        <v>801</v>
      </c>
      <c r="L11" s="91">
        <v>420</v>
      </c>
      <c r="M11" s="91">
        <v>381</v>
      </c>
      <c r="N11" s="106">
        <f t="shared" si="5"/>
        <v>855</v>
      </c>
      <c r="O11" s="91">
        <v>432</v>
      </c>
      <c r="P11" s="91">
        <v>423</v>
      </c>
      <c r="Q11" s="91"/>
      <c r="R11" s="91">
        <v>148</v>
      </c>
      <c r="S11" s="91"/>
      <c r="T11" s="91">
        <v>7</v>
      </c>
    </row>
    <row r="12" spans="1:20" ht="18" customHeight="1" x14ac:dyDescent="0.15">
      <c r="A12" s="762"/>
      <c r="B12" s="441" t="s">
        <v>1840</v>
      </c>
      <c r="C12" s="93">
        <v>3</v>
      </c>
      <c r="D12" s="91">
        <v>75</v>
      </c>
      <c r="E12" s="106">
        <f t="shared" si="0"/>
        <v>2351</v>
      </c>
      <c r="F12" s="106">
        <f t="shared" si="1"/>
        <v>1223</v>
      </c>
      <c r="G12" s="106">
        <f t="shared" si="2"/>
        <v>1128</v>
      </c>
      <c r="H12" s="106">
        <f t="shared" si="3"/>
        <v>786</v>
      </c>
      <c r="I12" s="91">
        <v>398</v>
      </c>
      <c r="J12" s="91">
        <v>388</v>
      </c>
      <c r="K12" s="106">
        <f t="shared" si="4"/>
        <v>769</v>
      </c>
      <c r="L12" s="91">
        <v>406</v>
      </c>
      <c r="M12" s="91">
        <v>363</v>
      </c>
      <c r="N12" s="106">
        <f t="shared" si="5"/>
        <v>796</v>
      </c>
      <c r="O12" s="91">
        <v>419</v>
      </c>
      <c r="P12" s="91">
        <v>377</v>
      </c>
      <c r="Q12" s="91"/>
      <c r="R12" s="91">
        <v>143</v>
      </c>
      <c r="S12" s="91"/>
      <c r="T12" s="91">
        <v>7</v>
      </c>
    </row>
    <row r="13" spans="1:20" ht="18" customHeight="1" x14ac:dyDescent="0.15">
      <c r="A13" s="762"/>
      <c r="B13" s="441" t="s">
        <v>1937</v>
      </c>
      <c r="C13" s="93">
        <v>3</v>
      </c>
      <c r="D13" s="91">
        <v>76</v>
      </c>
      <c r="E13" s="106">
        <f>IF(SUM(F13:G13)=0,"",SUM(F13:G13))</f>
        <v>2270</v>
      </c>
      <c r="F13" s="106">
        <f>IF(SUM(I13,L13,O13)=0,"",SUM(I13,L13,O13))</f>
        <v>1178</v>
      </c>
      <c r="G13" s="106">
        <f>IF(SUM(J13,M13,P13)=0,"",SUM(J13,M13,P13))</f>
        <v>1092</v>
      </c>
      <c r="H13" s="106">
        <f>IF(SUM(I13:J13)=0,"",SUM(I13:J13))</f>
        <v>709</v>
      </c>
      <c r="I13" s="326">
        <v>371</v>
      </c>
      <c r="J13" s="91">
        <v>338</v>
      </c>
      <c r="K13" s="106">
        <f>IF(SUM(L13:M13)=0,"",SUM(L13:M13))</f>
        <v>789</v>
      </c>
      <c r="L13" s="326">
        <v>401</v>
      </c>
      <c r="M13" s="326">
        <v>388</v>
      </c>
      <c r="N13" s="106">
        <f>IF(SUM(O13:P13)=0,"",SUM(O13:P13))</f>
        <v>772</v>
      </c>
      <c r="O13" s="326">
        <v>406</v>
      </c>
      <c r="P13" s="91">
        <v>366</v>
      </c>
      <c r="Q13" s="91"/>
      <c r="R13" s="91">
        <v>145</v>
      </c>
      <c r="S13" s="91"/>
      <c r="T13" s="91">
        <v>8</v>
      </c>
    </row>
    <row r="14" spans="1:20" ht="18" customHeight="1" thickBot="1" x14ac:dyDescent="0.2">
      <c r="A14" s="762"/>
      <c r="B14" s="448" t="s">
        <v>1991</v>
      </c>
      <c r="C14" s="103">
        <v>3</v>
      </c>
      <c r="D14" s="95">
        <v>73</v>
      </c>
      <c r="E14" s="108">
        <f>IF(SUM(F14:G14)=0,"",SUM(F14:G14))</f>
        <v>2144</v>
      </c>
      <c r="F14" s="108">
        <f>IF(SUM(I14,L14,O14)=0,"",SUM(I14,L14,O14))</f>
        <v>1097</v>
      </c>
      <c r="G14" s="108">
        <f>IF(SUM(J14,M14,P14)=0,"",SUM(J14,M14,P14))</f>
        <v>1047</v>
      </c>
      <c r="H14" s="108">
        <f>IF(SUM(I14:J14)=0,"",SUM(I14:J14))</f>
        <v>648</v>
      </c>
      <c r="I14" s="348">
        <v>328</v>
      </c>
      <c r="J14" s="95">
        <v>320</v>
      </c>
      <c r="K14" s="108">
        <f>IF(SUM(L14:M14)=0,"",SUM(L14:M14))</f>
        <v>707</v>
      </c>
      <c r="L14" s="348">
        <v>369</v>
      </c>
      <c r="M14" s="348">
        <v>338</v>
      </c>
      <c r="N14" s="108">
        <f>IF(SUM(O14:P14)=0,"",SUM(O14:P14))</f>
        <v>789</v>
      </c>
      <c r="O14" s="348">
        <v>400</v>
      </c>
      <c r="P14" s="95">
        <v>389</v>
      </c>
      <c r="Q14" s="95"/>
      <c r="R14" s="95">
        <v>142</v>
      </c>
      <c r="S14" s="95"/>
      <c r="T14" s="95">
        <v>7</v>
      </c>
    </row>
    <row r="15" spans="1:20" ht="18" customHeight="1" x14ac:dyDescent="0.15">
      <c r="A15" s="762"/>
      <c r="Q15" s="728" t="s">
        <v>982</v>
      </c>
      <c r="R15" s="674"/>
      <c r="S15" s="674"/>
      <c r="T15" s="674"/>
    </row>
    <row r="16" spans="1:20" ht="18" customHeight="1" x14ac:dyDescent="0.15">
      <c r="A16" s="762"/>
      <c r="Q16" s="92"/>
      <c r="R16" s="21"/>
      <c r="S16" s="21"/>
      <c r="T16" s="21"/>
    </row>
    <row r="17" spans="1:23" ht="18" customHeight="1" x14ac:dyDescent="0.15">
      <c r="A17" s="762"/>
      <c r="Q17" s="92"/>
      <c r="R17" s="21"/>
      <c r="S17" s="21"/>
      <c r="T17" s="21"/>
    </row>
    <row r="18" spans="1:23" ht="18" customHeight="1" x14ac:dyDescent="0.15">
      <c r="A18" s="762"/>
      <c r="Q18" s="92"/>
      <c r="R18" s="21"/>
      <c r="S18" s="21"/>
      <c r="T18" s="21"/>
    </row>
    <row r="19" spans="1:23" ht="18" customHeight="1" thickBot="1" x14ac:dyDescent="0.2">
      <c r="A19" s="762"/>
      <c r="B19" s="95" t="s">
        <v>1806</v>
      </c>
      <c r="C19" s="95"/>
      <c r="D19" s="95"/>
      <c r="E19" s="95"/>
      <c r="F19" s="95"/>
      <c r="G19" s="95"/>
      <c r="H19" s="95"/>
      <c r="I19" s="95"/>
      <c r="J19" s="95"/>
      <c r="K19" s="95"/>
      <c r="L19" s="95"/>
      <c r="M19" s="95"/>
      <c r="N19" s="95"/>
      <c r="O19" s="95"/>
      <c r="P19" s="95"/>
      <c r="Q19" s="95"/>
      <c r="R19" s="95"/>
      <c r="S19" s="95"/>
      <c r="T19" s="95"/>
      <c r="U19" s="737" t="s">
        <v>984</v>
      </c>
      <c r="V19" s="682"/>
      <c r="W19" s="682"/>
    </row>
    <row r="20" spans="1:23" ht="18" customHeight="1" x14ac:dyDescent="0.15">
      <c r="A20" s="762"/>
      <c r="B20" s="722" t="s">
        <v>323</v>
      </c>
      <c r="C20" s="890" t="s">
        <v>1007</v>
      </c>
      <c r="D20" s="889"/>
      <c r="E20" s="889"/>
      <c r="F20" s="721" t="s">
        <v>1008</v>
      </c>
      <c r="G20" s="725"/>
      <c r="H20" s="725"/>
      <c r="I20" s="725"/>
      <c r="J20" s="725"/>
      <c r="K20" s="725"/>
      <c r="L20" s="725"/>
      <c r="M20" s="725"/>
      <c r="N20" s="725"/>
      <c r="O20" s="725"/>
      <c r="P20" s="725"/>
      <c r="Q20" s="725"/>
      <c r="R20" s="725"/>
      <c r="S20" s="725"/>
      <c r="T20" s="726"/>
      <c r="U20" s="727" t="s">
        <v>1009</v>
      </c>
      <c r="V20" s="662"/>
      <c r="W20" s="721" t="s">
        <v>1010</v>
      </c>
    </row>
    <row r="21" spans="1:23" ht="18" customHeight="1" x14ac:dyDescent="0.15">
      <c r="A21" s="762"/>
      <c r="B21" s="651"/>
      <c r="C21" s="710" t="s">
        <v>732</v>
      </c>
      <c r="D21" s="710" t="s">
        <v>577</v>
      </c>
      <c r="E21" s="710" t="s">
        <v>578</v>
      </c>
      <c r="F21" s="756" t="s">
        <v>1011</v>
      </c>
      <c r="G21" s="702"/>
      <c r="H21" s="703"/>
      <c r="I21" s="756" t="s">
        <v>1012</v>
      </c>
      <c r="J21" s="702"/>
      <c r="K21" s="703"/>
      <c r="L21" s="756" t="s">
        <v>1013</v>
      </c>
      <c r="M21" s="702"/>
      <c r="N21" s="703"/>
      <c r="O21" s="756" t="s">
        <v>1014</v>
      </c>
      <c r="P21" s="702"/>
      <c r="Q21" s="703"/>
      <c r="R21" s="756" t="s">
        <v>1015</v>
      </c>
      <c r="S21" s="702"/>
      <c r="T21" s="703"/>
      <c r="U21" s="911" t="s">
        <v>1850</v>
      </c>
      <c r="V21" s="912"/>
      <c r="W21" s="667"/>
    </row>
    <row r="22" spans="1:23" ht="18" customHeight="1" x14ac:dyDescent="0.15">
      <c r="A22" s="762"/>
      <c r="B22" s="651"/>
      <c r="C22" s="777"/>
      <c r="D22" s="777"/>
      <c r="E22" s="777"/>
      <c r="F22" s="710" t="s">
        <v>732</v>
      </c>
      <c r="G22" s="710" t="s">
        <v>577</v>
      </c>
      <c r="H22" s="710" t="s">
        <v>578</v>
      </c>
      <c r="I22" s="710" t="s">
        <v>732</v>
      </c>
      <c r="J22" s="710" t="s">
        <v>577</v>
      </c>
      <c r="K22" s="710" t="s">
        <v>578</v>
      </c>
      <c r="L22" s="710" t="s">
        <v>732</v>
      </c>
      <c r="M22" s="710" t="s">
        <v>577</v>
      </c>
      <c r="N22" s="710" t="s">
        <v>578</v>
      </c>
      <c r="O22" s="710" t="s">
        <v>732</v>
      </c>
      <c r="P22" s="710" t="s">
        <v>577</v>
      </c>
      <c r="Q22" s="710" t="s">
        <v>578</v>
      </c>
      <c r="R22" s="710" t="s">
        <v>732</v>
      </c>
      <c r="S22" s="710" t="s">
        <v>577</v>
      </c>
      <c r="T22" s="710" t="s">
        <v>578</v>
      </c>
      <c r="U22" s="913"/>
      <c r="V22" s="914"/>
      <c r="W22" s="667"/>
    </row>
    <row r="23" spans="1:23" ht="18" customHeight="1" x14ac:dyDescent="0.15">
      <c r="A23" s="762"/>
      <c r="B23" s="653"/>
      <c r="C23" s="711"/>
      <c r="D23" s="711"/>
      <c r="E23" s="711"/>
      <c r="F23" s="711"/>
      <c r="G23" s="711"/>
      <c r="H23" s="711"/>
      <c r="I23" s="711"/>
      <c r="J23" s="711"/>
      <c r="K23" s="711"/>
      <c r="L23" s="711"/>
      <c r="M23" s="711"/>
      <c r="N23" s="711"/>
      <c r="O23" s="711"/>
      <c r="P23" s="711"/>
      <c r="Q23" s="711"/>
      <c r="R23" s="711"/>
      <c r="S23" s="711"/>
      <c r="T23" s="711"/>
      <c r="U23" s="915"/>
      <c r="V23" s="916"/>
      <c r="W23" s="668"/>
    </row>
    <row r="24" spans="1:23" ht="18" customHeight="1" x14ac:dyDescent="0.15">
      <c r="A24" s="762"/>
      <c r="B24" s="441" t="s">
        <v>1994</v>
      </c>
      <c r="C24" s="416">
        <f>IF(SUM(D24:E24)=0,"",SUM(D24:E24))</f>
        <v>733</v>
      </c>
      <c r="D24" s="417">
        <f>IF(SUM(G24,J24,M24,P24,S24)=0,"",SUM(G24,J24,M24,P24,S24))</f>
        <v>367</v>
      </c>
      <c r="E24" s="417">
        <f>IF(SUM(H24,K24,N24,Q24,T24)=0,"",SUM(H24,K24,N24,Q24,T24))</f>
        <v>366</v>
      </c>
      <c r="F24" s="417">
        <f>IF(SUM(G24:H24)=0,"",SUM(G24:H24))</f>
        <v>719</v>
      </c>
      <c r="G24" s="91">
        <v>362</v>
      </c>
      <c r="H24" s="91">
        <v>357</v>
      </c>
      <c r="I24" s="417">
        <f t="shared" ref="I24:I32" si="6">IF(SUM(J24:K24)=0,IF($F24="","","-"),SUM(J24:K24))</f>
        <v>2</v>
      </c>
      <c r="J24" s="91">
        <v>1</v>
      </c>
      <c r="K24" s="91">
        <v>1</v>
      </c>
      <c r="L24" s="417">
        <f t="shared" ref="L24:L32" si="7">IF(SUM(M24:N24)=0,IF($F24="","","-"),SUM(M24:N24))</f>
        <v>1</v>
      </c>
      <c r="M24" s="91">
        <v>1</v>
      </c>
      <c r="N24" s="92" t="s">
        <v>369</v>
      </c>
      <c r="O24" s="417">
        <f t="shared" ref="O24:O32" si="8">IF(SUM(P24:Q24)=0,IF($F24="","","-"),SUM(P24:Q24))</f>
        <v>11</v>
      </c>
      <c r="P24" s="91">
        <v>3</v>
      </c>
      <c r="Q24" s="91">
        <v>8</v>
      </c>
      <c r="R24" s="417" t="str">
        <f>IF(SUM(S24:T24)=0,IF($F24="","","-"),SUM(S24:T24))</f>
        <v>-</v>
      </c>
      <c r="S24" s="92" t="s">
        <v>369</v>
      </c>
      <c r="T24" s="92" t="s">
        <v>369</v>
      </c>
      <c r="U24" s="91"/>
      <c r="V24" s="92" t="s">
        <v>369</v>
      </c>
      <c r="W24" s="644">
        <f t="shared" ref="W24:W32" si="9">IF(ISERROR(ROUND(F24/C24,3)*100),"",ROUND(F24/C24,3)*100)</f>
        <v>98.1</v>
      </c>
    </row>
    <row r="25" spans="1:23" ht="18" customHeight="1" x14ac:dyDescent="0.15">
      <c r="A25" s="762"/>
      <c r="B25" s="441" t="s">
        <v>724</v>
      </c>
      <c r="C25" s="418">
        <f t="shared" ref="C25:C32" si="10">IF(SUM(D25:E25)=0,"",SUM(D25:E25))</f>
        <v>783</v>
      </c>
      <c r="D25" s="238">
        <f t="shared" ref="D25:D32" si="11">IF(SUM(G25,J25,M25,P25,S25)=0,"",SUM(G25,J25,M25,P25,S25))</f>
        <v>408</v>
      </c>
      <c r="E25" s="238">
        <f t="shared" ref="E25:E32" si="12">IF(SUM(H25,K25,N25,Q25,T25)=0,"",SUM(H25,K25,N25,Q25,T25))</f>
        <v>375</v>
      </c>
      <c r="F25" s="238">
        <f t="shared" ref="F25:F32" si="13">IF(SUM(G25:H25)=0,"",SUM(G25:H25))</f>
        <v>762</v>
      </c>
      <c r="G25" s="91">
        <v>394</v>
      </c>
      <c r="H25" s="91">
        <v>368</v>
      </c>
      <c r="I25" s="238">
        <f t="shared" si="6"/>
        <v>8</v>
      </c>
      <c r="J25" s="92">
        <v>6</v>
      </c>
      <c r="K25" s="92">
        <v>2</v>
      </c>
      <c r="L25" s="238">
        <f t="shared" si="7"/>
        <v>2</v>
      </c>
      <c r="M25" s="91">
        <v>1</v>
      </c>
      <c r="N25" s="92">
        <v>1</v>
      </c>
      <c r="O25" s="238">
        <f t="shared" si="8"/>
        <v>11</v>
      </c>
      <c r="P25" s="91">
        <v>7</v>
      </c>
      <c r="Q25" s="91">
        <v>4</v>
      </c>
      <c r="R25" s="238" t="str">
        <f t="shared" ref="R25:R32" si="14">IF(SUM(S25:T25)=0,IF($F25="","","-"),SUM(S25:T25))</f>
        <v>-</v>
      </c>
      <c r="S25" s="92" t="s">
        <v>369</v>
      </c>
      <c r="T25" s="92" t="s">
        <v>369</v>
      </c>
      <c r="U25" s="91"/>
      <c r="V25" s="92" t="s">
        <v>369</v>
      </c>
      <c r="W25" s="644">
        <f t="shared" si="9"/>
        <v>97.3</v>
      </c>
    </row>
    <row r="26" spans="1:23" s="150" customFormat="1" ht="18" customHeight="1" x14ac:dyDescent="0.15">
      <c r="A26" s="762"/>
      <c r="B26" s="441" t="s">
        <v>340</v>
      </c>
      <c r="C26" s="418">
        <f t="shared" si="10"/>
        <v>796</v>
      </c>
      <c r="D26" s="238">
        <f t="shared" si="11"/>
        <v>408</v>
      </c>
      <c r="E26" s="238">
        <f t="shared" si="12"/>
        <v>388</v>
      </c>
      <c r="F26" s="238">
        <f t="shared" si="13"/>
        <v>782</v>
      </c>
      <c r="G26" s="326">
        <v>400</v>
      </c>
      <c r="H26" s="326">
        <v>382</v>
      </c>
      <c r="I26" s="238">
        <f t="shared" si="6"/>
        <v>6</v>
      </c>
      <c r="J26" s="327">
        <v>2</v>
      </c>
      <c r="K26" s="327">
        <v>4</v>
      </c>
      <c r="L26" s="238">
        <f t="shared" si="7"/>
        <v>2</v>
      </c>
      <c r="M26" s="326">
        <v>2</v>
      </c>
      <c r="N26" s="327" t="s">
        <v>369</v>
      </c>
      <c r="O26" s="238">
        <f t="shared" si="8"/>
        <v>6</v>
      </c>
      <c r="P26" s="326">
        <v>4</v>
      </c>
      <c r="Q26" s="326">
        <v>2</v>
      </c>
      <c r="R26" s="238" t="str">
        <f t="shared" si="14"/>
        <v>-</v>
      </c>
      <c r="S26" s="327" t="s">
        <v>369</v>
      </c>
      <c r="T26" s="327" t="s">
        <v>369</v>
      </c>
      <c r="U26" s="326"/>
      <c r="V26" s="327" t="s">
        <v>369</v>
      </c>
      <c r="W26" s="644">
        <f t="shared" si="9"/>
        <v>98.2</v>
      </c>
    </row>
    <row r="27" spans="1:23" ht="18" customHeight="1" x14ac:dyDescent="0.15">
      <c r="A27" s="762"/>
      <c r="B27" s="441" t="s">
        <v>855</v>
      </c>
      <c r="C27" s="418">
        <f t="shared" si="10"/>
        <v>837</v>
      </c>
      <c r="D27" s="238">
        <f t="shared" si="11"/>
        <v>427</v>
      </c>
      <c r="E27" s="238">
        <f t="shared" si="12"/>
        <v>410</v>
      </c>
      <c r="F27" s="238">
        <f t="shared" si="13"/>
        <v>822</v>
      </c>
      <c r="G27" s="91">
        <v>421</v>
      </c>
      <c r="H27" s="91">
        <v>401</v>
      </c>
      <c r="I27" s="238">
        <f t="shared" si="6"/>
        <v>7</v>
      </c>
      <c r="J27" s="92">
        <v>3</v>
      </c>
      <c r="K27" s="92">
        <v>4</v>
      </c>
      <c r="L27" s="238">
        <f t="shared" si="7"/>
        <v>1</v>
      </c>
      <c r="M27" s="91">
        <v>1</v>
      </c>
      <c r="N27" s="92" t="s">
        <v>369</v>
      </c>
      <c r="O27" s="238">
        <f t="shared" si="8"/>
        <v>7</v>
      </c>
      <c r="P27" s="91">
        <v>2</v>
      </c>
      <c r="Q27" s="91">
        <v>5</v>
      </c>
      <c r="R27" s="238" t="str">
        <f t="shared" si="14"/>
        <v>-</v>
      </c>
      <c r="S27" s="92" t="s">
        <v>369</v>
      </c>
      <c r="T27" s="92" t="s">
        <v>369</v>
      </c>
      <c r="U27" s="91"/>
      <c r="V27" s="92" t="s">
        <v>369</v>
      </c>
      <c r="W27" s="644">
        <f t="shared" si="9"/>
        <v>98.2</v>
      </c>
    </row>
    <row r="28" spans="1:23" ht="18" customHeight="1" x14ac:dyDescent="0.15">
      <c r="A28" s="762"/>
      <c r="B28" s="441" t="s">
        <v>864</v>
      </c>
      <c r="C28" s="418">
        <f t="shared" si="10"/>
        <v>898</v>
      </c>
      <c r="D28" s="238">
        <f t="shared" si="11"/>
        <v>460</v>
      </c>
      <c r="E28" s="238">
        <f t="shared" si="12"/>
        <v>438</v>
      </c>
      <c r="F28" s="238">
        <f t="shared" si="13"/>
        <v>880</v>
      </c>
      <c r="G28" s="91">
        <v>451</v>
      </c>
      <c r="H28" s="91">
        <v>429</v>
      </c>
      <c r="I28" s="238">
        <f t="shared" si="6"/>
        <v>6</v>
      </c>
      <c r="J28" s="92">
        <v>4</v>
      </c>
      <c r="K28" s="92">
        <v>2</v>
      </c>
      <c r="L28" s="238">
        <f t="shared" si="7"/>
        <v>3</v>
      </c>
      <c r="M28" s="91">
        <v>2</v>
      </c>
      <c r="N28" s="92">
        <v>1</v>
      </c>
      <c r="O28" s="238">
        <f t="shared" si="8"/>
        <v>9</v>
      </c>
      <c r="P28" s="91">
        <v>3</v>
      </c>
      <c r="Q28" s="91">
        <v>6</v>
      </c>
      <c r="R28" s="238" t="str">
        <f t="shared" si="14"/>
        <v>-</v>
      </c>
      <c r="S28" s="92" t="s">
        <v>369</v>
      </c>
      <c r="T28" s="92" t="s">
        <v>369</v>
      </c>
      <c r="U28" s="91"/>
      <c r="V28" s="92" t="s">
        <v>369</v>
      </c>
      <c r="W28" s="644">
        <f t="shared" si="9"/>
        <v>98</v>
      </c>
    </row>
    <row r="29" spans="1:23" s="150" customFormat="1" ht="18" customHeight="1" x14ac:dyDescent="0.15">
      <c r="A29" s="762"/>
      <c r="B29" s="441" t="s">
        <v>1581</v>
      </c>
      <c r="C29" s="418">
        <f t="shared" si="10"/>
        <v>869</v>
      </c>
      <c r="D29" s="238">
        <f t="shared" si="11"/>
        <v>433</v>
      </c>
      <c r="E29" s="238">
        <f t="shared" si="12"/>
        <v>436</v>
      </c>
      <c r="F29" s="238">
        <f t="shared" si="13"/>
        <v>847</v>
      </c>
      <c r="G29" s="91">
        <v>417</v>
      </c>
      <c r="H29" s="91">
        <v>430</v>
      </c>
      <c r="I29" s="238">
        <f t="shared" si="6"/>
        <v>11</v>
      </c>
      <c r="J29" s="92">
        <v>8</v>
      </c>
      <c r="K29" s="92">
        <v>3</v>
      </c>
      <c r="L29" s="238">
        <f t="shared" si="7"/>
        <v>7</v>
      </c>
      <c r="M29" s="91">
        <v>6</v>
      </c>
      <c r="N29" s="92">
        <v>1</v>
      </c>
      <c r="O29" s="238">
        <f t="shared" si="8"/>
        <v>4</v>
      </c>
      <c r="P29" s="91">
        <v>2</v>
      </c>
      <c r="Q29" s="91">
        <v>2</v>
      </c>
      <c r="R29" s="238" t="str">
        <f t="shared" si="14"/>
        <v>-</v>
      </c>
      <c r="S29" s="92" t="s">
        <v>369</v>
      </c>
      <c r="T29" s="92" t="s">
        <v>369</v>
      </c>
      <c r="U29" s="91"/>
      <c r="V29" s="92" t="s">
        <v>369</v>
      </c>
      <c r="W29" s="644">
        <f t="shared" si="9"/>
        <v>97.5</v>
      </c>
    </row>
    <row r="30" spans="1:23" s="150" customFormat="1" ht="18" customHeight="1" x14ac:dyDescent="0.15">
      <c r="A30" s="762"/>
      <c r="B30" s="441" t="s">
        <v>1659</v>
      </c>
      <c r="C30" s="418">
        <f t="shared" si="10"/>
        <v>879</v>
      </c>
      <c r="D30" s="238">
        <f t="shared" si="11"/>
        <v>450</v>
      </c>
      <c r="E30" s="238">
        <f t="shared" si="12"/>
        <v>429</v>
      </c>
      <c r="F30" s="238">
        <f t="shared" si="13"/>
        <v>861</v>
      </c>
      <c r="G30" s="91">
        <v>438</v>
      </c>
      <c r="H30" s="91">
        <v>423</v>
      </c>
      <c r="I30" s="238">
        <f t="shared" si="6"/>
        <v>9</v>
      </c>
      <c r="J30" s="92">
        <v>5</v>
      </c>
      <c r="K30" s="92">
        <v>4</v>
      </c>
      <c r="L30" s="238">
        <f t="shared" si="7"/>
        <v>6</v>
      </c>
      <c r="M30" s="91">
        <v>6</v>
      </c>
      <c r="N30" s="92" t="s">
        <v>369</v>
      </c>
      <c r="O30" s="238">
        <f t="shared" si="8"/>
        <v>3</v>
      </c>
      <c r="P30" s="91">
        <v>1</v>
      </c>
      <c r="Q30" s="91">
        <v>2</v>
      </c>
      <c r="R30" s="238" t="str">
        <f t="shared" si="14"/>
        <v>-</v>
      </c>
      <c r="S30" s="92" t="s">
        <v>369</v>
      </c>
      <c r="T30" s="92" t="s">
        <v>369</v>
      </c>
      <c r="U30" s="91"/>
      <c r="V30" s="92" t="s">
        <v>369</v>
      </c>
      <c r="W30" s="644">
        <f t="shared" si="9"/>
        <v>98</v>
      </c>
    </row>
    <row r="31" spans="1:23" s="150" customFormat="1" ht="18" customHeight="1" x14ac:dyDescent="0.15">
      <c r="A31" s="762"/>
      <c r="B31" s="441" t="s">
        <v>1840</v>
      </c>
      <c r="C31" s="418">
        <f t="shared" si="10"/>
        <v>856</v>
      </c>
      <c r="D31" s="238">
        <f t="shared" si="11"/>
        <v>433</v>
      </c>
      <c r="E31" s="238">
        <f t="shared" si="12"/>
        <v>423</v>
      </c>
      <c r="F31" s="238">
        <f t="shared" si="13"/>
        <v>837</v>
      </c>
      <c r="G31" s="91">
        <v>423</v>
      </c>
      <c r="H31" s="91">
        <v>414</v>
      </c>
      <c r="I31" s="238">
        <f t="shared" si="6"/>
        <v>5</v>
      </c>
      <c r="J31" s="92" t="s">
        <v>369</v>
      </c>
      <c r="K31" s="92">
        <v>5</v>
      </c>
      <c r="L31" s="238">
        <f t="shared" si="7"/>
        <v>8</v>
      </c>
      <c r="M31" s="91">
        <v>7</v>
      </c>
      <c r="N31" s="92">
        <v>1</v>
      </c>
      <c r="O31" s="238">
        <f t="shared" si="8"/>
        <v>6</v>
      </c>
      <c r="P31" s="91">
        <v>3</v>
      </c>
      <c r="Q31" s="91">
        <v>3</v>
      </c>
      <c r="R31" s="238" t="str">
        <f t="shared" si="14"/>
        <v>-</v>
      </c>
      <c r="S31" s="92" t="s">
        <v>369</v>
      </c>
      <c r="T31" s="92" t="s">
        <v>369</v>
      </c>
      <c r="U31" s="91"/>
      <c r="V31" s="92" t="s">
        <v>369</v>
      </c>
      <c r="W31" s="644">
        <f t="shared" si="9"/>
        <v>97.8</v>
      </c>
    </row>
    <row r="32" spans="1:23" s="150" customFormat="1" ht="18" customHeight="1" x14ac:dyDescent="0.15">
      <c r="A32" s="762"/>
      <c r="B32" s="441" t="s">
        <v>1937</v>
      </c>
      <c r="C32" s="418">
        <f t="shared" si="10"/>
        <v>793</v>
      </c>
      <c r="D32" s="238">
        <f t="shared" si="11"/>
        <v>416</v>
      </c>
      <c r="E32" s="238">
        <f t="shared" si="12"/>
        <v>377</v>
      </c>
      <c r="F32" s="238">
        <f t="shared" si="13"/>
        <v>781</v>
      </c>
      <c r="G32" s="92">
        <v>409</v>
      </c>
      <c r="H32" s="92">
        <v>372</v>
      </c>
      <c r="I32" s="238">
        <f t="shared" si="6"/>
        <v>6</v>
      </c>
      <c r="J32" s="92">
        <v>4</v>
      </c>
      <c r="K32" s="92">
        <v>2</v>
      </c>
      <c r="L32" s="238" t="str">
        <f t="shared" si="7"/>
        <v>-</v>
      </c>
      <c r="M32" s="92" t="s">
        <v>1</v>
      </c>
      <c r="N32" s="92" t="s">
        <v>1</v>
      </c>
      <c r="O32" s="238">
        <f t="shared" si="8"/>
        <v>6</v>
      </c>
      <c r="P32" s="92">
        <v>3</v>
      </c>
      <c r="Q32" s="92">
        <v>3</v>
      </c>
      <c r="R32" s="238" t="str">
        <f t="shared" si="14"/>
        <v>-</v>
      </c>
      <c r="S32" s="92" t="s">
        <v>1</v>
      </c>
      <c r="T32" s="92" t="s">
        <v>1</v>
      </c>
      <c r="U32" s="92"/>
      <c r="V32" s="92" t="s">
        <v>1</v>
      </c>
      <c r="W32" s="644">
        <f t="shared" si="9"/>
        <v>98.5</v>
      </c>
    </row>
    <row r="33" spans="1:23" ht="18" customHeight="1" thickBot="1" x14ac:dyDescent="0.2">
      <c r="A33" s="762"/>
      <c r="B33" s="448" t="s">
        <v>1991</v>
      </c>
      <c r="C33" s="419">
        <f>IF(SUM(D33:E33)=0,"",SUM(D33:E33))</f>
        <v>770</v>
      </c>
      <c r="D33" s="239">
        <f>IF(SUM(G33,J33,M33,P33,S33)=0,"",SUM(G33,J33,M33,P33,S33))</f>
        <v>406</v>
      </c>
      <c r="E33" s="239">
        <f>IF(SUM(H33,K33,N33,Q33,T33)=0,"",SUM(H33,K33,N33,Q33,T33))</f>
        <v>364</v>
      </c>
      <c r="F33" s="239">
        <f>IF(SUM(G33:H33)=0,"",SUM(G33:H33))</f>
        <v>763</v>
      </c>
      <c r="G33" s="110">
        <v>400</v>
      </c>
      <c r="H33" s="110">
        <v>363</v>
      </c>
      <c r="I33" s="239">
        <f>IF(SUM(J33:K33)=0,IF($F33="","","-"),SUM(J33:K33))</f>
        <v>3</v>
      </c>
      <c r="J33" s="110">
        <v>2</v>
      </c>
      <c r="K33" s="110">
        <v>1</v>
      </c>
      <c r="L33" s="239">
        <f>IF(SUM(M33:N33)=0,IF($F33="","","-"),SUM(M33:N33))</f>
        <v>1</v>
      </c>
      <c r="M33" s="110">
        <v>1</v>
      </c>
      <c r="N33" s="110" t="s">
        <v>1</v>
      </c>
      <c r="O33" s="239">
        <f>IF(SUM(P33:Q33)=0,IF($F33="","","-"),SUM(P33:Q33))</f>
        <v>3</v>
      </c>
      <c r="P33" s="110">
        <v>3</v>
      </c>
      <c r="Q33" s="110" t="s">
        <v>1</v>
      </c>
      <c r="R33" s="239" t="str">
        <f>IF(SUM(S33:T33)=0,IF($F33="","","-"),SUM(S33:T33))</f>
        <v>-</v>
      </c>
      <c r="S33" s="110" t="s">
        <v>1</v>
      </c>
      <c r="T33" s="110" t="s">
        <v>1</v>
      </c>
      <c r="U33" s="110"/>
      <c r="V33" s="110" t="s">
        <v>1</v>
      </c>
      <c r="W33" s="645">
        <f>IF(ISERROR(ROUND(F33/C33,3)*100),"",ROUND(F33/C33,3)*100)</f>
        <v>99.1</v>
      </c>
    </row>
    <row r="34" spans="1:23" ht="18" customHeight="1" x14ac:dyDescent="0.15">
      <c r="A34" s="762"/>
      <c r="T34" s="728" t="s">
        <v>982</v>
      </c>
      <c r="U34" s="674"/>
      <c r="V34" s="674"/>
      <c r="W34" s="674"/>
    </row>
    <row r="35" spans="1:23" x14ac:dyDescent="0.15">
      <c r="A35" s="390"/>
    </row>
  </sheetData>
  <sheetProtection sheet="1"/>
  <mergeCells count="46">
    <mergeCell ref="T22:T23"/>
    <mergeCell ref="T34:W34"/>
    <mergeCell ref="U21:V23"/>
    <mergeCell ref="M22:M23"/>
    <mergeCell ref="N22:N23"/>
    <mergeCell ref="O22:O23"/>
    <mergeCell ref="P22:P23"/>
    <mergeCell ref="Q22:Q23"/>
    <mergeCell ref="R22:R23"/>
    <mergeCell ref="I22:I23"/>
    <mergeCell ref="J22:J23"/>
    <mergeCell ref="K22:K23"/>
    <mergeCell ref="L22:L23"/>
    <mergeCell ref="S22:S23"/>
    <mergeCell ref="U19:W19"/>
    <mergeCell ref="B20:B23"/>
    <mergeCell ref="C20:E20"/>
    <mergeCell ref="F20:T20"/>
    <mergeCell ref="U20:V20"/>
    <mergeCell ref="W20:W23"/>
    <mergeCell ref="C21:C23"/>
    <mergeCell ref="D21:D23"/>
    <mergeCell ref="E21:E23"/>
    <mergeCell ref="F21:H21"/>
    <mergeCell ref="I21:K21"/>
    <mergeCell ref="L21:N21"/>
    <mergeCell ref="O21:Q21"/>
    <mergeCell ref="R21:T21"/>
    <mergeCell ref="F22:F23"/>
    <mergeCell ref="G22:G23"/>
    <mergeCell ref="A1:A34"/>
    <mergeCell ref="R1:T1"/>
    <mergeCell ref="B2:B4"/>
    <mergeCell ref="C2:C4"/>
    <mergeCell ref="D2:D4"/>
    <mergeCell ref="E2:P2"/>
    <mergeCell ref="Q2:R2"/>
    <mergeCell ref="S2:T2"/>
    <mergeCell ref="E3:G3"/>
    <mergeCell ref="H3:J3"/>
    <mergeCell ref="K3:M3"/>
    <mergeCell ref="N3:P3"/>
    <mergeCell ref="Q4:R4"/>
    <mergeCell ref="S4:T4"/>
    <mergeCell ref="Q15:T15"/>
    <mergeCell ref="H22:H23"/>
  </mergeCells>
  <phoneticPr fontId="2"/>
  <pageMargins left="0.39370078740157483" right="0.39370078740157483" top="0.98425196850393704" bottom="0.98425196850393704" header="0.51181102362204722" footer="0.51181102362204722"/>
  <pageSetup paperSize="9" scale="79"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1:U22"/>
  <sheetViews>
    <sheetView zoomScaleNormal="100" workbookViewId="0">
      <selection activeCell="P11" sqref="P11"/>
    </sheetView>
  </sheetViews>
  <sheetFormatPr defaultRowHeight="18" customHeight="1" x14ac:dyDescent="0.15"/>
  <cols>
    <col min="1" max="1" width="9" style="18"/>
    <col min="2" max="2" width="9" style="15"/>
    <col min="3" max="3" width="11.625" style="14" bestFit="1" customWidth="1"/>
    <col min="4" max="21" width="7.125" style="15" customWidth="1"/>
    <col min="22" max="16384" width="9" style="15"/>
  </cols>
  <sheetData>
    <row r="1" spans="1:21" ht="21.95" customHeight="1" thickBot="1" x14ac:dyDescent="0.2">
      <c r="A1" s="40" t="s">
        <v>1807</v>
      </c>
      <c r="D1" s="39"/>
      <c r="E1" s="39"/>
      <c r="F1" s="39"/>
      <c r="G1" s="39"/>
      <c r="H1" s="39"/>
      <c r="I1" s="39"/>
      <c r="J1" s="39"/>
      <c r="K1" s="39"/>
      <c r="L1" s="39"/>
      <c r="M1" s="39"/>
      <c r="N1" s="39"/>
      <c r="O1" s="39"/>
      <c r="P1" s="39"/>
      <c r="Q1" s="39"/>
      <c r="R1" s="39"/>
      <c r="S1" s="39"/>
      <c r="T1" s="39"/>
      <c r="U1" s="39"/>
    </row>
    <row r="2" spans="1:21" ht="21.95" customHeight="1" x14ac:dyDescent="0.15">
      <c r="A2" s="725" t="s">
        <v>1016</v>
      </c>
      <c r="B2" s="725"/>
      <c r="C2" s="726"/>
      <c r="D2" s="711" t="s">
        <v>1017</v>
      </c>
      <c r="E2" s="711"/>
      <c r="F2" s="711" t="s">
        <v>1018</v>
      </c>
      <c r="G2" s="711"/>
      <c r="H2" s="711" t="s">
        <v>1019</v>
      </c>
      <c r="I2" s="711"/>
      <c r="J2" s="711" t="s">
        <v>1020</v>
      </c>
      <c r="K2" s="711"/>
      <c r="L2" s="711" t="s">
        <v>1021</v>
      </c>
      <c r="M2" s="711"/>
      <c r="N2" s="711" t="s">
        <v>1022</v>
      </c>
      <c r="O2" s="711"/>
      <c r="P2" s="711" t="s">
        <v>1023</v>
      </c>
      <c r="Q2" s="711"/>
      <c r="R2" s="711" t="s">
        <v>1024</v>
      </c>
      <c r="S2" s="711"/>
      <c r="T2" s="658" t="s">
        <v>1025</v>
      </c>
      <c r="U2" s="658"/>
    </row>
    <row r="3" spans="1:21" ht="21.95" customHeight="1" x14ac:dyDescent="0.15">
      <c r="A3" s="652"/>
      <c r="B3" s="652"/>
      <c r="C3" s="653"/>
      <c r="D3" s="73" t="s">
        <v>577</v>
      </c>
      <c r="E3" s="73" t="s">
        <v>578</v>
      </c>
      <c r="F3" s="73" t="s">
        <v>577</v>
      </c>
      <c r="G3" s="73" t="s">
        <v>578</v>
      </c>
      <c r="H3" s="73" t="s">
        <v>577</v>
      </c>
      <c r="I3" s="73" t="s">
        <v>578</v>
      </c>
      <c r="J3" s="73" t="s">
        <v>577</v>
      </c>
      <c r="K3" s="73" t="s">
        <v>578</v>
      </c>
      <c r="L3" s="73" t="s">
        <v>577</v>
      </c>
      <c r="M3" s="73" t="s">
        <v>578</v>
      </c>
      <c r="N3" s="73" t="s">
        <v>577</v>
      </c>
      <c r="O3" s="73" t="s">
        <v>578</v>
      </c>
      <c r="P3" s="73" t="s">
        <v>577</v>
      </c>
      <c r="Q3" s="73" t="s">
        <v>578</v>
      </c>
      <c r="R3" s="73" t="s">
        <v>577</v>
      </c>
      <c r="S3" s="73" t="s">
        <v>578</v>
      </c>
      <c r="T3" s="73" t="s">
        <v>577</v>
      </c>
      <c r="U3" s="73" t="s">
        <v>578</v>
      </c>
    </row>
    <row r="4" spans="1:21" ht="33" customHeight="1" x14ac:dyDescent="0.15">
      <c r="B4" s="917" t="s">
        <v>1026</v>
      </c>
      <c r="C4" s="449" t="s">
        <v>2000</v>
      </c>
      <c r="D4" s="450">
        <v>115.9</v>
      </c>
      <c r="E4" s="451">
        <v>114.9</v>
      </c>
      <c r="F4" s="451">
        <v>122.2</v>
      </c>
      <c r="G4" s="451">
        <v>121.4</v>
      </c>
      <c r="H4" s="451">
        <v>127.9</v>
      </c>
      <c r="I4" s="451">
        <v>126.7</v>
      </c>
      <c r="J4" s="451">
        <v>133.19999999999999</v>
      </c>
      <c r="K4" s="451">
        <v>133.30000000000001</v>
      </c>
      <c r="L4" s="451">
        <v>138.1</v>
      </c>
      <c r="M4" s="451">
        <v>140.19999999999999</v>
      </c>
      <c r="N4" s="451">
        <v>145.1</v>
      </c>
      <c r="O4" s="451">
        <v>146.69999999999999</v>
      </c>
      <c r="P4" s="451">
        <v>151.80000000000001</v>
      </c>
      <c r="Q4" s="451">
        <v>151.4</v>
      </c>
      <c r="R4" s="451">
        <v>159.19999999999999</v>
      </c>
      <c r="S4" s="451">
        <v>154.80000000000001</v>
      </c>
      <c r="T4" s="451">
        <v>164.9</v>
      </c>
      <c r="U4" s="452">
        <v>156.19999999999999</v>
      </c>
    </row>
    <row r="5" spans="1:21" ht="33" customHeight="1" x14ac:dyDescent="0.15">
      <c r="B5" s="711"/>
      <c r="C5" s="273" t="s">
        <v>1991</v>
      </c>
      <c r="D5" s="453">
        <v>116.2</v>
      </c>
      <c r="E5" s="454">
        <v>115.7</v>
      </c>
      <c r="F5" s="454">
        <v>121.5</v>
      </c>
      <c r="G5" s="454">
        <v>120.9</v>
      </c>
      <c r="H5" s="454">
        <v>127.8</v>
      </c>
      <c r="I5" s="454">
        <v>127.2</v>
      </c>
      <c r="J5" s="454">
        <v>133.9</v>
      </c>
      <c r="K5" s="454">
        <v>132.19999999999999</v>
      </c>
      <c r="L5" s="454">
        <v>139.1</v>
      </c>
      <c r="M5" s="454">
        <v>139.69999999999999</v>
      </c>
      <c r="N5" s="454">
        <v>144</v>
      </c>
      <c r="O5" s="454">
        <v>146.9</v>
      </c>
      <c r="P5" s="454">
        <v>152.6</v>
      </c>
      <c r="Q5" s="454">
        <v>152.19999999999999</v>
      </c>
      <c r="R5" s="454">
        <v>159.30000000000001</v>
      </c>
      <c r="S5" s="454">
        <v>154.5</v>
      </c>
      <c r="T5" s="454">
        <v>164.6</v>
      </c>
      <c r="U5" s="455">
        <v>156.30000000000001</v>
      </c>
    </row>
    <row r="6" spans="1:21" ht="33" customHeight="1" x14ac:dyDescent="0.15">
      <c r="A6" s="18" t="s">
        <v>1027</v>
      </c>
      <c r="B6" s="917" t="s">
        <v>1028</v>
      </c>
      <c r="C6" s="449" t="s">
        <v>2000</v>
      </c>
      <c r="D6" s="450">
        <v>116.5</v>
      </c>
      <c r="E6" s="451">
        <v>115.5</v>
      </c>
      <c r="F6" s="451">
        <v>122.5</v>
      </c>
      <c r="G6" s="451">
        <v>121.4</v>
      </c>
      <c r="H6" s="451">
        <v>128.19999999999999</v>
      </c>
      <c r="I6" s="451">
        <v>126.4</v>
      </c>
      <c r="J6" s="451">
        <v>133.5</v>
      </c>
      <c r="K6" s="451">
        <v>132.69999999999999</v>
      </c>
      <c r="L6" s="451">
        <v>138.9</v>
      </c>
      <c r="M6" s="451">
        <v>140.19999999999999</v>
      </c>
      <c r="N6" s="451">
        <v>144.69999999999999</v>
      </c>
      <c r="O6" s="451">
        <v>146.9</v>
      </c>
      <c r="P6" s="451">
        <v>152.5</v>
      </c>
      <c r="Q6" s="451">
        <v>152</v>
      </c>
      <c r="R6" s="451">
        <v>160.1</v>
      </c>
      <c r="S6" s="451">
        <v>154.80000000000001</v>
      </c>
      <c r="T6" s="451">
        <v>165.3</v>
      </c>
      <c r="U6" s="452">
        <v>156.5</v>
      </c>
    </row>
    <row r="7" spans="1:21" ht="33" customHeight="1" x14ac:dyDescent="0.15">
      <c r="A7" s="18" t="s">
        <v>1029</v>
      </c>
      <c r="B7" s="711"/>
      <c r="C7" s="273" t="s">
        <v>1991</v>
      </c>
      <c r="D7" s="453">
        <v>116.2</v>
      </c>
      <c r="E7" s="454">
        <v>115.5</v>
      </c>
      <c r="F7" s="454">
        <v>122.6</v>
      </c>
      <c r="G7" s="454">
        <v>121.4</v>
      </c>
      <c r="H7" s="454">
        <v>127.7</v>
      </c>
      <c r="I7" s="454">
        <v>127.3</v>
      </c>
      <c r="J7" s="454">
        <v>133.69999999999999</v>
      </c>
      <c r="K7" s="454">
        <v>133.5</v>
      </c>
      <c r="L7" s="454">
        <v>138.69999999999999</v>
      </c>
      <c r="M7" s="454">
        <v>139.9</v>
      </c>
      <c r="N7" s="454">
        <v>145.19999999999999</v>
      </c>
      <c r="O7" s="454">
        <v>147.6</v>
      </c>
      <c r="P7" s="454">
        <v>152.4</v>
      </c>
      <c r="Q7" s="454">
        <v>152.19999999999999</v>
      </c>
      <c r="R7" s="454">
        <v>159.4</v>
      </c>
      <c r="S7" s="454">
        <v>155.19999999999999</v>
      </c>
      <c r="T7" s="454">
        <v>165.3</v>
      </c>
      <c r="U7" s="455">
        <v>156.30000000000001</v>
      </c>
    </row>
    <row r="8" spans="1:21" ht="33" customHeight="1" x14ac:dyDescent="0.15">
      <c r="A8" s="26"/>
      <c r="B8" s="729" t="s">
        <v>1030</v>
      </c>
      <c r="C8" s="456" t="s">
        <v>2000</v>
      </c>
      <c r="D8" s="457">
        <v>116.5</v>
      </c>
      <c r="E8" s="458">
        <v>115.7</v>
      </c>
      <c r="F8" s="458">
        <v>122.5</v>
      </c>
      <c r="G8" s="458">
        <v>121.4</v>
      </c>
      <c r="H8" s="458">
        <v>128.19999999999999</v>
      </c>
      <c r="I8" s="458">
        <v>127.3</v>
      </c>
      <c r="J8" s="458">
        <v>133.5</v>
      </c>
      <c r="K8" s="458">
        <v>133.4</v>
      </c>
      <c r="L8" s="458">
        <v>139</v>
      </c>
      <c r="M8" s="458">
        <v>140.1</v>
      </c>
      <c r="N8" s="458">
        <v>145</v>
      </c>
      <c r="O8" s="458">
        <v>146.69999999999999</v>
      </c>
      <c r="P8" s="458">
        <v>152.80000000000001</v>
      </c>
      <c r="Q8" s="458">
        <v>151.80000000000001</v>
      </c>
      <c r="R8" s="458">
        <v>160</v>
      </c>
      <c r="S8" s="458">
        <v>154.9</v>
      </c>
      <c r="T8" s="458">
        <v>165.3</v>
      </c>
      <c r="U8" s="459">
        <v>156.5</v>
      </c>
    </row>
    <row r="9" spans="1:21" ht="33" customHeight="1" x14ac:dyDescent="0.15">
      <c r="A9" s="72"/>
      <c r="B9" s="711"/>
      <c r="C9" s="273" t="s">
        <v>1991</v>
      </c>
      <c r="D9" s="453">
        <v>116.5</v>
      </c>
      <c r="E9" s="454">
        <v>115.6</v>
      </c>
      <c r="F9" s="454">
        <v>122.5</v>
      </c>
      <c r="G9" s="454">
        <v>121.5</v>
      </c>
      <c r="H9" s="454">
        <v>128.1</v>
      </c>
      <c r="I9" s="454">
        <v>127.3</v>
      </c>
      <c r="J9" s="454">
        <v>133.69999999999999</v>
      </c>
      <c r="K9" s="454">
        <v>133.4</v>
      </c>
      <c r="L9" s="454">
        <v>138.80000000000001</v>
      </c>
      <c r="M9" s="454">
        <v>140.1</v>
      </c>
      <c r="N9" s="454">
        <v>145.19999999999999</v>
      </c>
      <c r="O9" s="454">
        <v>146.80000000000001</v>
      </c>
      <c r="P9" s="454">
        <v>152.69999999999999</v>
      </c>
      <c r="Q9" s="454">
        <v>151.9</v>
      </c>
      <c r="R9" s="454">
        <v>159.80000000000001</v>
      </c>
      <c r="S9" s="454">
        <v>154.9</v>
      </c>
      <c r="T9" s="454">
        <v>165.3</v>
      </c>
      <c r="U9" s="455">
        <v>156.6</v>
      </c>
    </row>
    <row r="10" spans="1:21" ht="33" customHeight="1" x14ac:dyDescent="0.15">
      <c r="B10" s="729" t="s">
        <v>1026</v>
      </c>
      <c r="C10" s="456" t="s">
        <v>2000</v>
      </c>
      <c r="D10" s="460">
        <v>21</v>
      </c>
      <c r="E10" s="460">
        <v>20.7</v>
      </c>
      <c r="F10" s="460">
        <v>23.8</v>
      </c>
      <c r="G10" s="460">
        <v>22.9</v>
      </c>
      <c r="H10" s="460">
        <v>26.7</v>
      </c>
      <c r="I10" s="460">
        <v>25.6</v>
      </c>
      <c r="J10" s="460">
        <v>29.6</v>
      </c>
      <c r="K10" s="460">
        <v>29.7</v>
      </c>
      <c r="L10" s="461">
        <v>32.9</v>
      </c>
      <c r="M10" s="461">
        <v>33.799999999999997</v>
      </c>
      <c r="N10" s="461">
        <v>37.5</v>
      </c>
      <c r="O10" s="461">
        <v>38.9</v>
      </c>
      <c r="P10" s="461">
        <v>42.5</v>
      </c>
      <c r="Q10" s="461">
        <v>43.3</v>
      </c>
      <c r="R10" s="461">
        <v>47.1</v>
      </c>
      <c r="S10" s="461">
        <v>47.1</v>
      </c>
      <c r="T10" s="461">
        <v>52.7</v>
      </c>
      <c r="U10" s="462">
        <v>48.7</v>
      </c>
    </row>
    <row r="11" spans="1:21" ht="33" customHeight="1" x14ac:dyDescent="0.15">
      <c r="B11" s="711"/>
      <c r="C11" s="273" t="s">
        <v>1991</v>
      </c>
      <c r="D11" s="463">
        <v>20.9</v>
      </c>
      <c r="E11" s="463">
        <v>21</v>
      </c>
      <c r="F11" s="463">
        <v>23.6</v>
      </c>
      <c r="G11" s="463">
        <v>23.2</v>
      </c>
      <c r="H11" s="463">
        <v>26.8</v>
      </c>
      <c r="I11" s="463">
        <v>25.9</v>
      </c>
      <c r="J11" s="463">
        <v>29.6</v>
      </c>
      <c r="K11" s="463">
        <v>28.9</v>
      </c>
      <c r="L11" s="464">
        <v>33.299999999999997</v>
      </c>
      <c r="M11" s="464">
        <v>33.799999999999997</v>
      </c>
      <c r="N11" s="464">
        <v>37.1</v>
      </c>
      <c r="O11" s="464">
        <v>38.6</v>
      </c>
      <c r="P11" s="464">
        <v>42.6</v>
      </c>
      <c r="Q11" s="464">
        <v>43.6</v>
      </c>
      <c r="R11" s="464">
        <v>48</v>
      </c>
      <c r="S11" s="464">
        <v>46.8</v>
      </c>
      <c r="T11" s="464">
        <v>52.3</v>
      </c>
      <c r="U11" s="465">
        <v>49.8</v>
      </c>
    </row>
    <row r="12" spans="1:21" ht="33" customHeight="1" x14ac:dyDescent="0.15">
      <c r="A12" s="18" t="s">
        <v>1031</v>
      </c>
      <c r="B12" s="917" t="s">
        <v>1028</v>
      </c>
      <c r="C12" s="449" t="s">
        <v>2000</v>
      </c>
      <c r="D12" s="466">
        <v>21.3</v>
      </c>
      <c r="E12" s="466">
        <v>20.8</v>
      </c>
      <c r="F12" s="466">
        <v>23.7</v>
      </c>
      <c r="G12" s="466">
        <v>23.3</v>
      </c>
      <c r="H12" s="466">
        <v>27</v>
      </c>
      <c r="I12" s="466">
        <v>25.8</v>
      </c>
      <c r="J12" s="466">
        <v>29.9</v>
      </c>
      <c r="K12" s="466">
        <v>29.1</v>
      </c>
      <c r="L12" s="466">
        <v>33.9</v>
      </c>
      <c r="M12" s="466">
        <v>33.799999999999997</v>
      </c>
      <c r="N12" s="466">
        <v>37.700000000000003</v>
      </c>
      <c r="O12" s="466">
        <v>38.6</v>
      </c>
      <c r="P12" s="466">
        <v>43.5</v>
      </c>
      <c r="Q12" s="466">
        <v>43.6</v>
      </c>
      <c r="R12" s="466">
        <v>49.1</v>
      </c>
      <c r="S12" s="466">
        <v>46.7</v>
      </c>
      <c r="T12" s="466">
        <v>53.8</v>
      </c>
      <c r="U12" s="467">
        <v>50.2</v>
      </c>
    </row>
    <row r="13" spans="1:21" ht="33" customHeight="1" x14ac:dyDescent="0.15">
      <c r="B13" s="711"/>
      <c r="C13" s="273" t="s">
        <v>1991</v>
      </c>
      <c r="D13" s="464">
        <v>21.1</v>
      </c>
      <c r="E13" s="464">
        <v>20.8</v>
      </c>
      <c r="F13" s="464">
        <v>23.9</v>
      </c>
      <c r="G13" s="464">
        <v>23.3</v>
      </c>
      <c r="H13" s="464">
        <v>26.6</v>
      </c>
      <c r="I13" s="464">
        <v>26.3</v>
      </c>
      <c r="J13" s="464">
        <v>30.7</v>
      </c>
      <c r="K13" s="464">
        <v>30.2</v>
      </c>
      <c r="L13" s="464">
        <v>33.799999999999997</v>
      </c>
      <c r="M13" s="464">
        <v>33.799999999999997</v>
      </c>
      <c r="N13" s="464">
        <v>38.4</v>
      </c>
      <c r="O13" s="464">
        <v>39.299999999999997</v>
      </c>
      <c r="P13" s="464">
        <v>43.5</v>
      </c>
      <c r="Q13" s="464">
        <v>43.9</v>
      </c>
      <c r="R13" s="464">
        <v>48.3</v>
      </c>
      <c r="S13" s="464">
        <v>47.1</v>
      </c>
      <c r="T13" s="464">
        <v>53.6</v>
      </c>
      <c r="U13" s="465">
        <v>49.7</v>
      </c>
    </row>
    <row r="14" spans="1:21" ht="33" customHeight="1" x14ac:dyDescent="0.15">
      <c r="A14" s="26"/>
      <c r="B14" s="729" t="s">
        <v>1030</v>
      </c>
      <c r="C14" s="456" t="s">
        <v>2000</v>
      </c>
      <c r="D14" s="460">
        <v>21.4</v>
      </c>
      <c r="E14" s="460">
        <v>21</v>
      </c>
      <c r="F14" s="460">
        <v>24.1</v>
      </c>
      <c r="G14" s="460">
        <v>23.5</v>
      </c>
      <c r="H14" s="460">
        <v>27.2</v>
      </c>
      <c r="I14" s="460">
        <v>26.4</v>
      </c>
      <c r="J14" s="460">
        <v>30.5</v>
      </c>
      <c r="K14" s="460">
        <v>29.9</v>
      </c>
      <c r="L14" s="461">
        <v>34.200000000000003</v>
      </c>
      <c r="M14" s="461">
        <v>34</v>
      </c>
      <c r="N14" s="461">
        <v>38.200000000000003</v>
      </c>
      <c r="O14" s="461">
        <v>39</v>
      </c>
      <c r="P14" s="461">
        <v>44</v>
      </c>
      <c r="Q14" s="461">
        <v>43.6</v>
      </c>
      <c r="R14" s="461">
        <v>49</v>
      </c>
      <c r="S14" s="461">
        <v>47.2</v>
      </c>
      <c r="T14" s="461">
        <v>53.9</v>
      </c>
      <c r="U14" s="462">
        <v>50</v>
      </c>
    </row>
    <row r="15" spans="1:21" ht="33" customHeight="1" x14ac:dyDescent="0.15">
      <c r="A15" s="72"/>
      <c r="B15" s="711"/>
      <c r="C15" s="273" t="s">
        <v>1991</v>
      </c>
      <c r="D15" s="464">
        <v>21.4</v>
      </c>
      <c r="E15" s="464">
        <v>20.9</v>
      </c>
      <c r="F15" s="464">
        <v>24.1</v>
      </c>
      <c r="G15" s="464">
        <v>23.5</v>
      </c>
      <c r="H15" s="464">
        <v>27.2</v>
      </c>
      <c r="I15" s="464">
        <v>26.4</v>
      </c>
      <c r="J15" s="464">
        <v>30.7</v>
      </c>
      <c r="K15" s="464">
        <v>30</v>
      </c>
      <c r="L15" s="464">
        <v>34.1</v>
      </c>
      <c r="M15" s="464">
        <v>34.1</v>
      </c>
      <c r="N15" s="464">
        <v>38.4</v>
      </c>
      <c r="O15" s="464">
        <v>39.1</v>
      </c>
      <c r="P15" s="464">
        <v>44</v>
      </c>
      <c r="Q15" s="464">
        <v>43.7</v>
      </c>
      <c r="R15" s="464">
        <v>48.8</v>
      </c>
      <c r="S15" s="464">
        <v>47.2</v>
      </c>
      <c r="T15" s="464">
        <v>54</v>
      </c>
      <c r="U15" s="465">
        <v>49.9</v>
      </c>
    </row>
    <row r="16" spans="1:21" ht="33" customHeight="1" x14ac:dyDescent="0.15">
      <c r="B16" s="917" t="s">
        <v>1026</v>
      </c>
      <c r="C16" s="449" t="s">
        <v>2000</v>
      </c>
      <c r="D16" s="450"/>
      <c r="E16" s="451"/>
      <c r="F16" s="451"/>
      <c r="G16" s="451"/>
      <c r="H16" s="451"/>
      <c r="I16" s="451"/>
      <c r="J16" s="451"/>
      <c r="K16" s="451"/>
      <c r="L16" s="451"/>
      <c r="M16" s="451"/>
      <c r="N16" s="451"/>
      <c r="O16" s="451"/>
      <c r="P16" s="451"/>
      <c r="Q16" s="451"/>
      <c r="R16" s="451"/>
      <c r="S16" s="451"/>
      <c r="T16" s="451"/>
      <c r="U16" s="452"/>
    </row>
    <row r="17" spans="1:21" ht="33" customHeight="1" x14ac:dyDescent="0.15">
      <c r="B17" s="711"/>
      <c r="C17" s="273" t="s">
        <v>1991</v>
      </c>
      <c r="D17" s="274"/>
      <c r="E17" s="274"/>
      <c r="F17" s="274"/>
      <c r="G17" s="274"/>
      <c r="H17" s="274"/>
      <c r="I17" s="274"/>
      <c r="J17" s="274"/>
      <c r="K17" s="274"/>
      <c r="L17" s="274"/>
      <c r="M17" s="274"/>
      <c r="N17" s="274"/>
      <c r="O17" s="274"/>
      <c r="P17" s="274"/>
      <c r="Q17" s="274"/>
      <c r="R17" s="274"/>
      <c r="S17" s="274"/>
      <c r="T17" s="274"/>
      <c r="U17" s="430"/>
    </row>
    <row r="18" spans="1:21" ht="33" customHeight="1" x14ac:dyDescent="0.15">
      <c r="A18" s="18" t="s">
        <v>1032</v>
      </c>
      <c r="B18" s="917" t="s">
        <v>1028</v>
      </c>
      <c r="C18" s="449" t="s">
        <v>2000</v>
      </c>
      <c r="D18" s="466"/>
      <c r="E18" s="466"/>
      <c r="F18" s="466"/>
      <c r="G18" s="466"/>
      <c r="H18" s="466"/>
      <c r="I18" s="466"/>
      <c r="J18" s="466"/>
      <c r="K18" s="466"/>
      <c r="L18" s="466"/>
      <c r="M18" s="466"/>
      <c r="N18" s="466"/>
      <c r="O18" s="466"/>
      <c r="P18" s="466"/>
      <c r="Q18" s="466"/>
      <c r="R18" s="466"/>
      <c r="S18" s="466"/>
      <c r="T18" s="466"/>
      <c r="U18" s="467"/>
    </row>
    <row r="19" spans="1:21" ht="33" customHeight="1" x14ac:dyDescent="0.15">
      <c r="A19" s="18" t="s">
        <v>1029</v>
      </c>
      <c r="B19" s="711"/>
      <c r="C19" s="273" t="s">
        <v>1991</v>
      </c>
      <c r="D19" s="274"/>
      <c r="E19" s="274"/>
      <c r="F19" s="274"/>
      <c r="G19" s="274"/>
      <c r="H19" s="274"/>
      <c r="I19" s="274"/>
      <c r="J19" s="274"/>
      <c r="K19" s="274"/>
      <c r="L19" s="274"/>
      <c r="M19" s="274"/>
      <c r="N19" s="274"/>
      <c r="O19" s="274"/>
      <c r="P19" s="274"/>
      <c r="Q19" s="274"/>
      <c r="R19" s="274"/>
      <c r="S19" s="274"/>
      <c r="T19" s="274"/>
      <c r="U19" s="430"/>
    </row>
    <row r="20" spans="1:21" ht="33" customHeight="1" x14ac:dyDescent="0.15">
      <c r="A20" s="26"/>
      <c r="B20" s="729" t="s">
        <v>1030</v>
      </c>
      <c r="C20" s="456" t="s">
        <v>2000</v>
      </c>
      <c r="D20" s="461"/>
      <c r="E20" s="461"/>
      <c r="F20" s="461"/>
      <c r="G20" s="461"/>
      <c r="H20" s="461"/>
      <c r="I20" s="461"/>
      <c r="J20" s="461"/>
      <c r="K20" s="461"/>
      <c r="L20" s="461"/>
      <c r="M20" s="461"/>
      <c r="N20" s="461"/>
      <c r="O20" s="461"/>
      <c r="P20" s="461"/>
      <c r="Q20" s="461"/>
      <c r="R20" s="461"/>
      <c r="S20" s="461"/>
      <c r="T20" s="461"/>
      <c r="U20" s="462"/>
    </row>
    <row r="21" spans="1:21" ht="33" customHeight="1" thickBot="1" x14ac:dyDescent="0.2">
      <c r="A21" s="26"/>
      <c r="B21" s="729"/>
      <c r="C21" s="456" t="s">
        <v>1991</v>
      </c>
      <c r="D21" s="28"/>
      <c r="E21" s="28"/>
      <c r="F21" s="28"/>
      <c r="G21" s="28"/>
      <c r="H21" s="28"/>
      <c r="I21" s="28"/>
      <c r="J21" s="28"/>
      <c r="K21" s="28"/>
      <c r="L21" s="28"/>
      <c r="M21" s="28"/>
      <c r="N21" s="28"/>
      <c r="O21" s="28"/>
      <c r="P21" s="28"/>
      <c r="Q21" s="28"/>
      <c r="R21" s="28"/>
      <c r="S21" s="28"/>
      <c r="T21" s="39"/>
      <c r="U21" s="35"/>
    </row>
    <row r="22" spans="1:21" ht="21.95" customHeight="1" x14ac:dyDescent="0.15">
      <c r="A22" s="287" t="s">
        <v>1986</v>
      </c>
      <c r="B22" s="244"/>
      <c r="C22" s="468"/>
      <c r="D22" s="244"/>
      <c r="E22" s="244"/>
      <c r="F22" s="244"/>
      <c r="G22" s="244"/>
      <c r="H22" s="244"/>
      <c r="I22" s="244"/>
      <c r="J22" s="244"/>
      <c r="K22" s="244"/>
      <c r="L22" s="244"/>
      <c r="M22" s="244"/>
      <c r="N22" s="244"/>
      <c r="O22" s="244"/>
      <c r="P22" s="244"/>
      <c r="Q22" s="685" t="s">
        <v>1033</v>
      </c>
      <c r="R22" s="685"/>
      <c r="S22" s="685"/>
      <c r="T22" s="685"/>
      <c r="U22" s="685"/>
    </row>
  </sheetData>
  <sheetProtection sheet="1"/>
  <mergeCells count="20">
    <mergeCell ref="B20:B21"/>
    <mergeCell ref="Q22:U22"/>
    <mergeCell ref="B8:B9"/>
    <mergeCell ref="B10:B11"/>
    <mergeCell ref="B12:B13"/>
    <mergeCell ref="B14:B15"/>
    <mergeCell ref="B16:B17"/>
    <mergeCell ref="B18:B19"/>
    <mergeCell ref="T2:U2"/>
    <mergeCell ref="B4:B5"/>
    <mergeCell ref="B6:B7"/>
    <mergeCell ref="A2:C3"/>
    <mergeCell ref="D2:E2"/>
    <mergeCell ref="F2:G2"/>
    <mergeCell ref="H2:I2"/>
    <mergeCell ref="J2:K2"/>
    <mergeCell ref="L2:M2"/>
    <mergeCell ref="N2:O2"/>
    <mergeCell ref="P2:Q2"/>
    <mergeCell ref="R2:S2"/>
  </mergeCells>
  <phoneticPr fontId="2"/>
  <printOptions horizontalCentered="1"/>
  <pageMargins left="0.78740157480314965" right="0.78740157480314965" top="0.98425196850393704" bottom="0.98425196850393704" header="0.51181102362204722" footer="0.51181102362204722"/>
  <pageSetup paperSize="9" firstPageNumber="46" orientation="portrait" useFirstPageNumber="1" r:id="rId1"/>
  <headerFooter alignWithMargins="0">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1:K40"/>
  <sheetViews>
    <sheetView zoomScaleNormal="100" workbookViewId="0">
      <selection activeCell="P11" sqref="P11"/>
    </sheetView>
  </sheetViews>
  <sheetFormatPr defaultRowHeight="13.5" x14ac:dyDescent="0.15"/>
  <cols>
    <col min="1" max="1" width="5.25" style="83" bestFit="1" customWidth="1"/>
    <col min="2" max="2" width="3.375" style="109" bestFit="1" customWidth="1"/>
    <col min="3" max="10" width="7.5" style="83" bestFit="1" customWidth="1"/>
    <col min="11" max="11" width="8.5" style="83" bestFit="1" customWidth="1"/>
    <col min="12" max="16384" width="9" style="83"/>
  </cols>
  <sheetData>
    <row r="1" spans="1:11" ht="20.100000000000001" customHeight="1" thickBot="1" x14ac:dyDescent="0.2">
      <c r="A1" s="95" t="s">
        <v>1858</v>
      </c>
      <c r="B1" s="181"/>
      <c r="C1" s="95"/>
      <c r="D1" s="95"/>
      <c r="E1" s="95"/>
      <c r="F1" s="95"/>
      <c r="G1" s="95"/>
      <c r="H1" s="737" t="s">
        <v>2015</v>
      </c>
      <c r="I1" s="737"/>
      <c r="J1" s="737"/>
      <c r="K1" s="737"/>
    </row>
    <row r="2" spans="1:11" ht="20.100000000000001" customHeight="1" x14ac:dyDescent="0.15">
      <c r="A2" s="752" t="s">
        <v>1034</v>
      </c>
      <c r="B2" s="722"/>
      <c r="C2" s="422" t="s">
        <v>1035</v>
      </c>
      <c r="D2" s="422" t="s">
        <v>1036</v>
      </c>
      <c r="E2" s="422" t="s">
        <v>1037</v>
      </c>
      <c r="F2" s="422" t="s">
        <v>1038</v>
      </c>
      <c r="G2" s="422" t="s">
        <v>1039</v>
      </c>
      <c r="H2" s="422" t="s">
        <v>1040</v>
      </c>
      <c r="I2" s="422" t="s">
        <v>1041</v>
      </c>
      <c r="J2" s="422" t="s">
        <v>1042</v>
      </c>
      <c r="K2" s="721" t="s">
        <v>785</v>
      </c>
    </row>
    <row r="3" spans="1:11" ht="20.100000000000001" customHeight="1" x14ac:dyDescent="0.15">
      <c r="A3" s="754"/>
      <c r="B3" s="755"/>
      <c r="C3" s="218" t="s">
        <v>978</v>
      </c>
      <c r="D3" s="218" t="s">
        <v>978</v>
      </c>
      <c r="E3" s="218" t="s">
        <v>978</v>
      </c>
      <c r="F3" s="218" t="s">
        <v>978</v>
      </c>
      <c r="G3" s="218" t="s">
        <v>978</v>
      </c>
      <c r="H3" s="218" t="s">
        <v>978</v>
      </c>
      <c r="I3" s="218" t="s">
        <v>978</v>
      </c>
      <c r="J3" s="218" t="s">
        <v>978</v>
      </c>
      <c r="K3" s="716"/>
    </row>
    <row r="4" spans="1:11" ht="20.100000000000001" customHeight="1" x14ac:dyDescent="0.15">
      <c r="A4" s="887" t="s">
        <v>732</v>
      </c>
      <c r="B4" s="86" t="s">
        <v>577</v>
      </c>
      <c r="C4" s="250">
        <f>IF(SUM(C7+C10+C13+C16+C19+C22)=0,"",SUM(C7+C10+C13+C16+C19+C22))</f>
        <v>236</v>
      </c>
      <c r="D4" s="237">
        <f t="shared" ref="D4:J5" si="0">IF(SUM(D7+D10+D13+D16+D19+D22)=0,"",SUM(D7+D10+D13+D16+D19+D22))</f>
        <v>263</v>
      </c>
      <c r="E4" s="237">
        <f t="shared" si="0"/>
        <v>262</v>
      </c>
      <c r="F4" s="237">
        <f t="shared" si="0"/>
        <v>266</v>
      </c>
      <c r="G4" s="237">
        <f t="shared" si="0"/>
        <v>188</v>
      </c>
      <c r="H4" s="237">
        <f t="shared" si="0"/>
        <v>226</v>
      </c>
      <c r="I4" s="237">
        <f t="shared" si="0"/>
        <v>296</v>
      </c>
      <c r="J4" s="237">
        <f t="shared" si="0"/>
        <v>303</v>
      </c>
      <c r="K4" s="237">
        <f>IF(SUM(C4:J4)=0,"",SUM(C4:J4))</f>
        <v>2040</v>
      </c>
    </row>
    <row r="5" spans="1:11" ht="20.100000000000001" customHeight="1" x14ac:dyDescent="0.15">
      <c r="A5" s="717"/>
      <c r="B5" s="247" t="s">
        <v>578</v>
      </c>
      <c r="C5" s="105">
        <f>IF(SUM(C8+C11+C14+C17+C20+C23)=0,"",SUM(C8+C11+C14+C17+C20+C23))</f>
        <v>220</v>
      </c>
      <c r="D5" s="106">
        <f t="shared" si="0"/>
        <v>271</v>
      </c>
      <c r="E5" s="106">
        <f t="shared" si="0"/>
        <v>241</v>
      </c>
      <c r="F5" s="106">
        <f t="shared" si="0"/>
        <v>285</v>
      </c>
      <c r="G5" s="106">
        <f t="shared" si="0"/>
        <v>171</v>
      </c>
      <c r="H5" s="106">
        <f t="shared" si="0"/>
        <v>210</v>
      </c>
      <c r="I5" s="106">
        <f t="shared" si="0"/>
        <v>296</v>
      </c>
      <c r="J5" s="106">
        <f t="shared" si="0"/>
        <v>271</v>
      </c>
      <c r="K5" s="106">
        <f>IF(SUM(C5:J5)=0,"",SUM(C5:J5))</f>
        <v>1965</v>
      </c>
    </row>
    <row r="6" spans="1:11" ht="20.100000000000001" customHeight="1" x14ac:dyDescent="0.15">
      <c r="A6" s="918"/>
      <c r="B6" s="469" t="s">
        <v>785</v>
      </c>
      <c r="C6" s="473">
        <f>IF(ISERROR(C4+C5),"",C4+C5)</f>
        <v>456</v>
      </c>
      <c r="D6" s="474">
        <f t="shared" ref="D6:J6" si="1">IF(ISERROR(D4+D5),"",D4+D5)</f>
        <v>534</v>
      </c>
      <c r="E6" s="474">
        <f t="shared" si="1"/>
        <v>503</v>
      </c>
      <c r="F6" s="474">
        <f t="shared" si="1"/>
        <v>551</v>
      </c>
      <c r="G6" s="474">
        <f t="shared" si="1"/>
        <v>359</v>
      </c>
      <c r="H6" s="474">
        <f t="shared" si="1"/>
        <v>436</v>
      </c>
      <c r="I6" s="474">
        <f t="shared" si="1"/>
        <v>592</v>
      </c>
      <c r="J6" s="474">
        <f t="shared" si="1"/>
        <v>574</v>
      </c>
      <c r="K6" s="474">
        <f>IF(SUM(C6:J6)=0,"",SUM(C6:J6))</f>
        <v>4005</v>
      </c>
    </row>
    <row r="7" spans="1:11" ht="20.100000000000001" customHeight="1" x14ac:dyDescent="0.15">
      <c r="A7" s="919" t="s">
        <v>1043</v>
      </c>
      <c r="B7" s="470" t="s">
        <v>577</v>
      </c>
      <c r="C7" s="471">
        <v>33</v>
      </c>
      <c r="D7" s="472">
        <v>40</v>
      </c>
      <c r="E7" s="472">
        <v>52</v>
      </c>
      <c r="F7" s="472">
        <v>33</v>
      </c>
      <c r="G7" s="472">
        <v>18</v>
      </c>
      <c r="H7" s="472">
        <v>36</v>
      </c>
      <c r="I7" s="472">
        <v>47</v>
      </c>
      <c r="J7" s="472">
        <v>40</v>
      </c>
      <c r="K7" s="475">
        <f t="shared" ref="K7:K23" si="2">IF(SUM(C7:J7)=0,"",SUM(C7:J7))</f>
        <v>299</v>
      </c>
    </row>
    <row r="8" spans="1:11" ht="20.100000000000001" customHeight="1" x14ac:dyDescent="0.15">
      <c r="A8" s="717"/>
      <c r="B8" s="247" t="s">
        <v>578</v>
      </c>
      <c r="C8" s="93">
        <v>40</v>
      </c>
      <c r="D8" s="91">
        <v>47</v>
      </c>
      <c r="E8" s="91">
        <v>38</v>
      </c>
      <c r="F8" s="91">
        <v>43</v>
      </c>
      <c r="G8" s="91">
        <v>34</v>
      </c>
      <c r="H8" s="91">
        <v>30</v>
      </c>
      <c r="I8" s="91">
        <v>43</v>
      </c>
      <c r="J8" s="91">
        <v>35</v>
      </c>
      <c r="K8" s="106">
        <f t="shared" si="2"/>
        <v>310</v>
      </c>
    </row>
    <row r="9" spans="1:11" ht="20.100000000000001" customHeight="1" x14ac:dyDescent="0.15">
      <c r="A9" s="918"/>
      <c r="B9" s="469" t="s">
        <v>785</v>
      </c>
      <c r="C9" s="473">
        <f>IF(SUM(C7:C8)=0,"",SUM(C7:C8))</f>
        <v>73</v>
      </c>
      <c r="D9" s="474">
        <f t="shared" ref="D9:K9" si="3">IF(SUM(D7:D8)=0,"",SUM(D7:D8))</f>
        <v>87</v>
      </c>
      <c r="E9" s="474">
        <f t="shared" si="3"/>
        <v>90</v>
      </c>
      <c r="F9" s="474">
        <f t="shared" si="3"/>
        <v>76</v>
      </c>
      <c r="G9" s="474">
        <f t="shared" si="3"/>
        <v>52</v>
      </c>
      <c r="H9" s="474">
        <f t="shared" si="3"/>
        <v>66</v>
      </c>
      <c r="I9" s="474">
        <f t="shared" si="3"/>
        <v>90</v>
      </c>
      <c r="J9" s="474">
        <f t="shared" si="3"/>
        <v>75</v>
      </c>
      <c r="K9" s="474">
        <f t="shared" si="3"/>
        <v>609</v>
      </c>
    </row>
    <row r="10" spans="1:11" ht="20.100000000000001" customHeight="1" x14ac:dyDescent="0.15">
      <c r="A10" s="919" t="s">
        <v>1044</v>
      </c>
      <c r="B10" s="470" t="s">
        <v>577</v>
      </c>
      <c r="C10" s="471">
        <v>35</v>
      </c>
      <c r="D10" s="472">
        <v>45</v>
      </c>
      <c r="E10" s="472">
        <v>40</v>
      </c>
      <c r="F10" s="472">
        <v>42</v>
      </c>
      <c r="G10" s="472">
        <v>29</v>
      </c>
      <c r="H10" s="472">
        <v>33</v>
      </c>
      <c r="I10" s="472">
        <v>56</v>
      </c>
      <c r="J10" s="472">
        <v>47</v>
      </c>
      <c r="K10" s="475">
        <f t="shared" si="2"/>
        <v>327</v>
      </c>
    </row>
    <row r="11" spans="1:11" ht="20.100000000000001" customHeight="1" x14ac:dyDescent="0.15">
      <c r="A11" s="717"/>
      <c r="B11" s="247" t="s">
        <v>578</v>
      </c>
      <c r="C11" s="93">
        <v>37</v>
      </c>
      <c r="D11" s="91">
        <v>39</v>
      </c>
      <c r="E11" s="91">
        <v>40</v>
      </c>
      <c r="F11" s="91">
        <v>52</v>
      </c>
      <c r="G11" s="91">
        <v>23</v>
      </c>
      <c r="H11" s="91">
        <v>42</v>
      </c>
      <c r="I11" s="91">
        <v>50</v>
      </c>
      <c r="J11" s="91">
        <v>59</v>
      </c>
      <c r="K11" s="106">
        <f t="shared" si="2"/>
        <v>342</v>
      </c>
    </row>
    <row r="12" spans="1:11" ht="20.100000000000001" customHeight="1" x14ac:dyDescent="0.15">
      <c r="A12" s="918"/>
      <c r="B12" s="469" t="s">
        <v>785</v>
      </c>
      <c r="C12" s="473">
        <f t="shared" ref="C12:K12" si="4">IF(SUM(C10:C11)=0,"",SUM(C10:C11))</f>
        <v>72</v>
      </c>
      <c r="D12" s="474">
        <f t="shared" si="4"/>
        <v>84</v>
      </c>
      <c r="E12" s="474">
        <f t="shared" si="4"/>
        <v>80</v>
      </c>
      <c r="F12" s="474">
        <f t="shared" si="4"/>
        <v>94</v>
      </c>
      <c r="G12" s="474">
        <f t="shared" si="4"/>
        <v>52</v>
      </c>
      <c r="H12" s="474">
        <f t="shared" si="4"/>
        <v>75</v>
      </c>
      <c r="I12" s="474">
        <f t="shared" si="4"/>
        <v>106</v>
      </c>
      <c r="J12" s="474">
        <f t="shared" si="4"/>
        <v>106</v>
      </c>
      <c r="K12" s="474">
        <f t="shared" si="4"/>
        <v>669</v>
      </c>
    </row>
    <row r="13" spans="1:11" ht="20.100000000000001" customHeight="1" x14ac:dyDescent="0.15">
      <c r="A13" s="919" t="s">
        <v>1045</v>
      </c>
      <c r="B13" s="470" t="s">
        <v>577</v>
      </c>
      <c r="C13" s="471">
        <v>37</v>
      </c>
      <c r="D13" s="472">
        <v>48</v>
      </c>
      <c r="E13" s="472">
        <v>54</v>
      </c>
      <c r="F13" s="472">
        <v>43</v>
      </c>
      <c r="G13" s="472">
        <v>27</v>
      </c>
      <c r="H13" s="472">
        <v>40</v>
      </c>
      <c r="I13" s="472">
        <v>46</v>
      </c>
      <c r="J13" s="472">
        <v>45</v>
      </c>
      <c r="K13" s="475">
        <f t="shared" si="2"/>
        <v>340</v>
      </c>
    </row>
    <row r="14" spans="1:11" ht="20.100000000000001" customHeight="1" x14ac:dyDescent="0.15">
      <c r="A14" s="717"/>
      <c r="B14" s="247" t="s">
        <v>578</v>
      </c>
      <c r="C14" s="93">
        <v>36</v>
      </c>
      <c r="D14" s="91">
        <v>40</v>
      </c>
      <c r="E14" s="91">
        <v>41</v>
      </c>
      <c r="F14" s="91">
        <v>50</v>
      </c>
      <c r="G14" s="91">
        <v>20</v>
      </c>
      <c r="H14" s="91">
        <v>33</v>
      </c>
      <c r="I14" s="91">
        <v>61</v>
      </c>
      <c r="J14" s="91">
        <v>35</v>
      </c>
      <c r="K14" s="106">
        <f t="shared" si="2"/>
        <v>316</v>
      </c>
    </row>
    <row r="15" spans="1:11" ht="20.100000000000001" customHeight="1" x14ac:dyDescent="0.15">
      <c r="A15" s="918"/>
      <c r="B15" s="469" t="s">
        <v>785</v>
      </c>
      <c r="C15" s="473">
        <f t="shared" ref="C15:K15" si="5">IF(SUM(C13:C14)=0,"",SUM(C13:C14))</f>
        <v>73</v>
      </c>
      <c r="D15" s="474">
        <f t="shared" si="5"/>
        <v>88</v>
      </c>
      <c r="E15" s="474">
        <f t="shared" si="5"/>
        <v>95</v>
      </c>
      <c r="F15" s="474">
        <f t="shared" si="5"/>
        <v>93</v>
      </c>
      <c r="G15" s="474">
        <f t="shared" si="5"/>
        <v>47</v>
      </c>
      <c r="H15" s="474">
        <f t="shared" si="5"/>
        <v>73</v>
      </c>
      <c r="I15" s="474">
        <f t="shared" si="5"/>
        <v>107</v>
      </c>
      <c r="J15" s="474">
        <f t="shared" si="5"/>
        <v>80</v>
      </c>
      <c r="K15" s="474">
        <f t="shared" si="5"/>
        <v>656</v>
      </c>
    </row>
    <row r="16" spans="1:11" ht="20.100000000000001" customHeight="1" x14ac:dyDescent="0.15">
      <c r="A16" s="919" t="s">
        <v>1046</v>
      </c>
      <c r="B16" s="470" t="s">
        <v>577</v>
      </c>
      <c r="C16" s="471">
        <v>42</v>
      </c>
      <c r="D16" s="472">
        <v>39</v>
      </c>
      <c r="E16" s="472">
        <v>43</v>
      </c>
      <c r="F16" s="472">
        <v>47</v>
      </c>
      <c r="G16" s="472">
        <v>30</v>
      </c>
      <c r="H16" s="472">
        <v>41</v>
      </c>
      <c r="I16" s="472">
        <v>48</v>
      </c>
      <c r="J16" s="472">
        <v>54</v>
      </c>
      <c r="K16" s="475">
        <f t="shared" si="2"/>
        <v>344</v>
      </c>
    </row>
    <row r="17" spans="1:11" ht="20.100000000000001" customHeight="1" x14ac:dyDescent="0.15">
      <c r="A17" s="717"/>
      <c r="B17" s="247" t="s">
        <v>578</v>
      </c>
      <c r="C17" s="93">
        <v>38</v>
      </c>
      <c r="D17" s="91">
        <v>32</v>
      </c>
      <c r="E17" s="91">
        <v>46</v>
      </c>
      <c r="F17" s="91">
        <v>33</v>
      </c>
      <c r="G17" s="91">
        <v>33</v>
      </c>
      <c r="H17" s="91">
        <v>42</v>
      </c>
      <c r="I17" s="91">
        <v>46</v>
      </c>
      <c r="J17" s="91">
        <v>48</v>
      </c>
      <c r="K17" s="106">
        <f t="shared" si="2"/>
        <v>318</v>
      </c>
    </row>
    <row r="18" spans="1:11" ht="20.100000000000001" customHeight="1" x14ac:dyDescent="0.15">
      <c r="A18" s="918"/>
      <c r="B18" s="469" t="s">
        <v>785</v>
      </c>
      <c r="C18" s="473">
        <f t="shared" ref="C18:K18" si="6">IF(SUM(C16:C17)=0,"",SUM(C16:C17))</f>
        <v>80</v>
      </c>
      <c r="D18" s="474">
        <f t="shared" si="6"/>
        <v>71</v>
      </c>
      <c r="E18" s="474">
        <f t="shared" si="6"/>
        <v>89</v>
      </c>
      <c r="F18" s="474">
        <f t="shared" si="6"/>
        <v>80</v>
      </c>
      <c r="G18" s="474">
        <f t="shared" si="6"/>
        <v>63</v>
      </c>
      <c r="H18" s="474">
        <f t="shared" si="6"/>
        <v>83</v>
      </c>
      <c r="I18" s="474">
        <f t="shared" si="6"/>
        <v>94</v>
      </c>
      <c r="J18" s="474">
        <f t="shared" si="6"/>
        <v>102</v>
      </c>
      <c r="K18" s="474">
        <f t="shared" si="6"/>
        <v>662</v>
      </c>
    </row>
    <row r="19" spans="1:11" ht="20.100000000000001" customHeight="1" x14ac:dyDescent="0.15">
      <c r="A19" s="919" t="s">
        <v>1047</v>
      </c>
      <c r="B19" s="470" t="s">
        <v>577</v>
      </c>
      <c r="C19" s="471">
        <v>46</v>
      </c>
      <c r="D19" s="472">
        <v>52</v>
      </c>
      <c r="E19" s="472">
        <v>38</v>
      </c>
      <c r="F19" s="472">
        <v>51</v>
      </c>
      <c r="G19" s="472">
        <v>37</v>
      </c>
      <c r="H19" s="472">
        <v>39</v>
      </c>
      <c r="I19" s="472">
        <v>41</v>
      </c>
      <c r="J19" s="472">
        <v>48</v>
      </c>
      <c r="K19" s="475">
        <f t="shared" si="2"/>
        <v>352</v>
      </c>
    </row>
    <row r="20" spans="1:11" ht="20.100000000000001" customHeight="1" x14ac:dyDescent="0.15">
      <c r="A20" s="717"/>
      <c r="B20" s="247" t="s">
        <v>578</v>
      </c>
      <c r="C20" s="93">
        <v>39</v>
      </c>
      <c r="D20" s="91">
        <v>54</v>
      </c>
      <c r="E20" s="91">
        <v>35</v>
      </c>
      <c r="F20" s="91">
        <v>47</v>
      </c>
      <c r="G20" s="91">
        <v>33</v>
      </c>
      <c r="H20" s="91">
        <v>28</v>
      </c>
      <c r="I20" s="91">
        <v>51</v>
      </c>
      <c r="J20" s="91">
        <v>44</v>
      </c>
      <c r="K20" s="106">
        <f t="shared" si="2"/>
        <v>331</v>
      </c>
    </row>
    <row r="21" spans="1:11" ht="20.100000000000001" customHeight="1" x14ac:dyDescent="0.15">
      <c r="A21" s="918"/>
      <c r="B21" s="469" t="s">
        <v>785</v>
      </c>
      <c r="C21" s="473">
        <f t="shared" ref="C21:K21" si="7">IF(SUM(C19:C20)=0,"",SUM(C19:C20))</f>
        <v>85</v>
      </c>
      <c r="D21" s="474">
        <f t="shared" si="7"/>
        <v>106</v>
      </c>
      <c r="E21" s="474">
        <f t="shared" si="7"/>
        <v>73</v>
      </c>
      <c r="F21" s="474">
        <f t="shared" si="7"/>
        <v>98</v>
      </c>
      <c r="G21" s="474">
        <f t="shared" si="7"/>
        <v>70</v>
      </c>
      <c r="H21" s="474">
        <f t="shared" si="7"/>
        <v>67</v>
      </c>
      <c r="I21" s="474">
        <f t="shared" si="7"/>
        <v>92</v>
      </c>
      <c r="J21" s="474">
        <f t="shared" si="7"/>
        <v>92</v>
      </c>
      <c r="K21" s="474">
        <f t="shared" si="7"/>
        <v>683</v>
      </c>
    </row>
    <row r="22" spans="1:11" ht="20.100000000000001" customHeight="1" x14ac:dyDescent="0.15">
      <c r="A22" s="717" t="s">
        <v>460</v>
      </c>
      <c r="B22" s="247" t="s">
        <v>577</v>
      </c>
      <c r="C22" s="93">
        <v>43</v>
      </c>
      <c r="D22" s="91">
        <v>39</v>
      </c>
      <c r="E22" s="91">
        <v>35</v>
      </c>
      <c r="F22" s="91">
        <v>50</v>
      </c>
      <c r="G22" s="91">
        <v>47</v>
      </c>
      <c r="H22" s="91">
        <v>37</v>
      </c>
      <c r="I22" s="91">
        <v>58</v>
      </c>
      <c r="J22" s="91">
        <v>69</v>
      </c>
      <c r="K22" s="106">
        <f t="shared" si="2"/>
        <v>378</v>
      </c>
    </row>
    <row r="23" spans="1:11" ht="20.100000000000001" customHeight="1" x14ac:dyDescent="0.15">
      <c r="A23" s="717"/>
      <c r="B23" s="247" t="s">
        <v>578</v>
      </c>
      <c r="C23" s="93">
        <v>30</v>
      </c>
      <c r="D23" s="91">
        <v>59</v>
      </c>
      <c r="E23" s="91">
        <v>41</v>
      </c>
      <c r="F23" s="91">
        <v>60</v>
      </c>
      <c r="G23" s="91">
        <v>28</v>
      </c>
      <c r="H23" s="91">
        <v>35</v>
      </c>
      <c r="I23" s="91">
        <v>45</v>
      </c>
      <c r="J23" s="91">
        <v>50</v>
      </c>
      <c r="K23" s="106">
        <f t="shared" si="2"/>
        <v>348</v>
      </c>
    </row>
    <row r="24" spans="1:11" ht="20.100000000000001" customHeight="1" thickBot="1" x14ac:dyDescent="0.2">
      <c r="A24" s="920"/>
      <c r="B24" s="381" t="s">
        <v>785</v>
      </c>
      <c r="C24" s="107">
        <f t="shared" ref="C24:K24" si="8">IF(SUM(C22:C23)=0,"",SUM(C22:C23))</f>
        <v>73</v>
      </c>
      <c r="D24" s="108">
        <f t="shared" si="8"/>
        <v>98</v>
      </c>
      <c r="E24" s="108">
        <f t="shared" si="8"/>
        <v>76</v>
      </c>
      <c r="F24" s="108">
        <f t="shared" si="8"/>
        <v>110</v>
      </c>
      <c r="G24" s="108">
        <f t="shared" si="8"/>
        <v>75</v>
      </c>
      <c r="H24" s="108">
        <f t="shared" si="8"/>
        <v>72</v>
      </c>
      <c r="I24" s="108">
        <f t="shared" si="8"/>
        <v>103</v>
      </c>
      <c r="J24" s="108">
        <f t="shared" si="8"/>
        <v>119</v>
      </c>
      <c r="K24" s="108">
        <f t="shared" si="8"/>
        <v>726</v>
      </c>
    </row>
    <row r="25" spans="1:11" ht="20.100000000000001" customHeight="1" x14ac:dyDescent="0.15">
      <c r="A25" s="179"/>
      <c r="B25" s="179"/>
      <c r="C25" s="91"/>
      <c r="D25" s="91"/>
      <c r="E25" s="91"/>
      <c r="F25" s="91"/>
      <c r="G25" s="91"/>
      <c r="H25" s="728" t="s">
        <v>1048</v>
      </c>
      <c r="I25" s="690"/>
      <c r="J25" s="690"/>
      <c r="K25" s="690"/>
    </row>
    <row r="26" spans="1:11" ht="20.100000000000001" customHeight="1" x14ac:dyDescent="0.15">
      <c r="A26" s="179"/>
      <c r="B26" s="179"/>
      <c r="C26" s="91"/>
      <c r="D26" s="91"/>
      <c r="E26" s="91"/>
      <c r="F26" s="91"/>
      <c r="G26" s="91"/>
      <c r="H26" s="91"/>
      <c r="I26" s="92"/>
      <c r="J26" s="92"/>
      <c r="K26" s="92"/>
    </row>
    <row r="27" spans="1:11" ht="20.100000000000001" customHeight="1" x14ac:dyDescent="0.15">
      <c r="A27" s="179"/>
      <c r="B27" s="179"/>
      <c r="C27" s="91"/>
      <c r="D27" s="91"/>
      <c r="E27" s="91"/>
      <c r="F27" s="91"/>
      <c r="G27" s="91"/>
      <c r="H27" s="91"/>
      <c r="I27" s="92"/>
      <c r="J27" s="92"/>
      <c r="K27" s="92"/>
    </row>
    <row r="28" spans="1:11" ht="20.100000000000001" customHeight="1" thickBot="1" x14ac:dyDescent="0.2">
      <c r="A28" s="83" t="s">
        <v>1859</v>
      </c>
      <c r="J28" s="737" t="s">
        <v>2016</v>
      </c>
      <c r="K28" s="737"/>
    </row>
    <row r="29" spans="1:11" ht="20.100000000000001" customHeight="1" x14ac:dyDescent="0.15">
      <c r="A29" s="752" t="s">
        <v>1034</v>
      </c>
      <c r="B29" s="752"/>
      <c r="C29" s="422" t="s">
        <v>1035</v>
      </c>
      <c r="D29" s="422" t="s">
        <v>1036</v>
      </c>
      <c r="E29" s="422" t="s">
        <v>1037</v>
      </c>
      <c r="F29" s="422" t="s">
        <v>1038</v>
      </c>
      <c r="G29" s="422" t="s">
        <v>1039</v>
      </c>
      <c r="H29" s="422" t="s">
        <v>1040</v>
      </c>
      <c r="I29" s="422" t="s">
        <v>1041</v>
      </c>
      <c r="J29" s="422" t="s">
        <v>1042</v>
      </c>
      <c r="K29" s="721" t="s">
        <v>785</v>
      </c>
    </row>
    <row r="30" spans="1:11" ht="20.100000000000001" customHeight="1" x14ac:dyDescent="0.15">
      <c r="A30" s="754"/>
      <c r="B30" s="754"/>
      <c r="C30" s="218" t="s">
        <v>978</v>
      </c>
      <c r="D30" s="218" t="s">
        <v>978</v>
      </c>
      <c r="E30" s="218" t="s">
        <v>978</v>
      </c>
      <c r="F30" s="218" t="s">
        <v>978</v>
      </c>
      <c r="G30" s="218" t="s">
        <v>978</v>
      </c>
      <c r="H30" s="218" t="s">
        <v>978</v>
      </c>
      <c r="I30" s="218" t="s">
        <v>978</v>
      </c>
      <c r="J30" s="218" t="s">
        <v>978</v>
      </c>
      <c r="K30" s="716"/>
    </row>
    <row r="31" spans="1:11" ht="20.100000000000001" customHeight="1" x14ac:dyDescent="0.15">
      <c r="A31" s="887" t="s">
        <v>817</v>
      </c>
      <c r="B31" s="86" t="s">
        <v>577</v>
      </c>
      <c r="C31" s="250">
        <f>IF(C34+C37=0,"",C34+C37)</f>
        <v>6</v>
      </c>
      <c r="D31" s="237">
        <f t="shared" ref="D31:J32" si="9">IF(D34+D37=0,"",D34+D37)</f>
        <v>27</v>
      </c>
      <c r="E31" s="237">
        <f t="shared" si="9"/>
        <v>12</v>
      </c>
      <c r="F31" s="237">
        <f t="shared" si="9"/>
        <v>11</v>
      </c>
      <c r="G31" s="237">
        <f t="shared" si="9"/>
        <v>6</v>
      </c>
      <c r="H31" s="237">
        <f t="shared" si="9"/>
        <v>6</v>
      </c>
      <c r="I31" s="237">
        <f t="shared" si="9"/>
        <v>13</v>
      </c>
      <c r="J31" s="237">
        <f t="shared" si="9"/>
        <v>4</v>
      </c>
      <c r="K31" s="237">
        <f t="shared" ref="K31:K39" si="10">IF(SUM(C31:J31)=0,"",SUM(C31:J31))</f>
        <v>85</v>
      </c>
    </row>
    <row r="32" spans="1:11" ht="20.100000000000001" customHeight="1" x14ac:dyDescent="0.15">
      <c r="A32" s="717"/>
      <c r="B32" s="247" t="s">
        <v>578</v>
      </c>
      <c r="C32" s="105">
        <f>IF(C35+C38=0,"",C35+C38)</f>
        <v>2</v>
      </c>
      <c r="D32" s="106">
        <f t="shared" si="9"/>
        <v>20</v>
      </c>
      <c r="E32" s="106">
        <f t="shared" si="9"/>
        <v>10</v>
      </c>
      <c r="F32" s="106">
        <f t="shared" si="9"/>
        <v>16</v>
      </c>
      <c r="G32" s="106">
        <f t="shared" si="9"/>
        <v>6</v>
      </c>
      <c r="H32" s="106">
        <f t="shared" si="9"/>
        <v>5</v>
      </c>
      <c r="I32" s="106">
        <f t="shared" si="9"/>
        <v>10</v>
      </c>
      <c r="J32" s="106">
        <f t="shared" si="9"/>
        <v>10</v>
      </c>
      <c r="K32" s="106">
        <f t="shared" si="10"/>
        <v>79</v>
      </c>
    </row>
    <row r="33" spans="1:11" ht="20.100000000000001" customHeight="1" x14ac:dyDescent="0.15">
      <c r="A33" s="918"/>
      <c r="B33" s="469" t="s">
        <v>785</v>
      </c>
      <c r="C33" s="473">
        <f>IF(ISERROR(C31+C32=0),"",C31+C32)</f>
        <v>8</v>
      </c>
      <c r="D33" s="474">
        <f t="shared" ref="D33:J33" si="11">IF(ISERROR(D31+D32=0),"",D31+D32)</f>
        <v>47</v>
      </c>
      <c r="E33" s="474">
        <f t="shared" si="11"/>
        <v>22</v>
      </c>
      <c r="F33" s="474">
        <f t="shared" si="11"/>
        <v>27</v>
      </c>
      <c r="G33" s="474">
        <f t="shared" si="11"/>
        <v>12</v>
      </c>
      <c r="H33" s="474">
        <f t="shared" si="11"/>
        <v>11</v>
      </c>
      <c r="I33" s="474">
        <f t="shared" si="11"/>
        <v>23</v>
      </c>
      <c r="J33" s="474">
        <f t="shared" si="11"/>
        <v>14</v>
      </c>
      <c r="K33" s="474">
        <f t="shared" si="10"/>
        <v>164</v>
      </c>
    </row>
    <row r="34" spans="1:11" ht="20.100000000000001" customHeight="1" x14ac:dyDescent="0.15">
      <c r="A34" s="919" t="s">
        <v>622</v>
      </c>
      <c r="B34" s="470" t="s">
        <v>577</v>
      </c>
      <c r="C34" s="471">
        <v>4</v>
      </c>
      <c r="D34" s="472">
        <v>12</v>
      </c>
      <c r="E34" s="472">
        <v>5</v>
      </c>
      <c r="F34" s="472">
        <v>5</v>
      </c>
      <c r="G34" s="472">
        <v>2</v>
      </c>
      <c r="H34" s="472">
        <v>3</v>
      </c>
      <c r="I34" s="472">
        <v>6</v>
      </c>
      <c r="J34" s="472">
        <v>3</v>
      </c>
      <c r="K34" s="475">
        <f t="shared" si="10"/>
        <v>40</v>
      </c>
    </row>
    <row r="35" spans="1:11" ht="20.100000000000001" customHeight="1" x14ac:dyDescent="0.15">
      <c r="A35" s="717"/>
      <c r="B35" s="247" t="s">
        <v>578</v>
      </c>
      <c r="C35" s="93">
        <v>2</v>
      </c>
      <c r="D35" s="91">
        <v>9</v>
      </c>
      <c r="E35" s="91">
        <v>7</v>
      </c>
      <c r="F35" s="91">
        <v>7</v>
      </c>
      <c r="G35" s="91">
        <v>2</v>
      </c>
      <c r="H35" s="91">
        <v>4</v>
      </c>
      <c r="I35" s="91">
        <v>5</v>
      </c>
      <c r="J35" s="91">
        <v>4</v>
      </c>
      <c r="K35" s="106">
        <f t="shared" si="10"/>
        <v>40</v>
      </c>
    </row>
    <row r="36" spans="1:11" ht="20.100000000000001" customHeight="1" x14ac:dyDescent="0.15">
      <c r="A36" s="918"/>
      <c r="B36" s="469" t="s">
        <v>785</v>
      </c>
      <c r="C36" s="473">
        <f>IF(C34+C35=0,"",C34+C35)</f>
        <v>6</v>
      </c>
      <c r="D36" s="474">
        <f t="shared" ref="D36:J36" si="12">IF(D34+D35=0,"",D34+D35)</f>
        <v>21</v>
      </c>
      <c r="E36" s="474">
        <f t="shared" si="12"/>
        <v>12</v>
      </c>
      <c r="F36" s="474">
        <f t="shared" si="12"/>
        <v>12</v>
      </c>
      <c r="G36" s="474">
        <f t="shared" si="12"/>
        <v>4</v>
      </c>
      <c r="H36" s="474">
        <f t="shared" si="12"/>
        <v>7</v>
      </c>
      <c r="I36" s="474">
        <f t="shared" si="12"/>
        <v>11</v>
      </c>
      <c r="J36" s="474">
        <f t="shared" si="12"/>
        <v>7</v>
      </c>
      <c r="K36" s="474">
        <f t="shared" si="10"/>
        <v>80</v>
      </c>
    </row>
    <row r="37" spans="1:11" ht="20.100000000000001" customHeight="1" x14ac:dyDescent="0.15">
      <c r="A37" s="717" t="s">
        <v>623</v>
      </c>
      <c r="B37" s="247" t="s">
        <v>577</v>
      </c>
      <c r="C37" s="93">
        <v>2</v>
      </c>
      <c r="D37" s="91">
        <v>15</v>
      </c>
      <c r="E37" s="91">
        <v>7</v>
      </c>
      <c r="F37" s="91">
        <v>6</v>
      </c>
      <c r="G37" s="91">
        <v>4</v>
      </c>
      <c r="H37" s="91">
        <v>3</v>
      </c>
      <c r="I37" s="91">
        <v>7</v>
      </c>
      <c r="J37" s="91">
        <v>1</v>
      </c>
      <c r="K37" s="106">
        <f t="shared" si="10"/>
        <v>45</v>
      </c>
    </row>
    <row r="38" spans="1:11" ht="20.100000000000001" customHeight="1" x14ac:dyDescent="0.15">
      <c r="A38" s="717"/>
      <c r="B38" s="247" t="s">
        <v>578</v>
      </c>
      <c r="C38" s="93">
        <v>0</v>
      </c>
      <c r="D38" s="91">
        <v>11</v>
      </c>
      <c r="E38" s="91">
        <v>3</v>
      </c>
      <c r="F38" s="91">
        <v>9</v>
      </c>
      <c r="G38" s="91">
        <v>4</v>
      </c>
      <c r="H38" s="91">
        <v>1</v>
      </c>
      <c r="I38" s="91">
        <v>5</v>
      </c>
      <c r="J38" s="91">
        <v>6</v>
      </c>
      <c r="K38" s="106">
        <f t="shared" si="10"/>
        <v>39</v>
      </c>
    </row>
    <row r="39" spans="1:11" ht="20.100000000000001" customHeight="1" thickBot="1" x14ac:dyDescent="0.2">
      <c r="A39" s="920"/>
      <c r="B39" s="381" t="s">
        <v>785</v>
      </c>
      <c r="C39" s="107">
        <f t="shared" ref="C39:J39" si="13">IF(C37+C38=0,"",C37+C38)</f>
        <v>2</v>
      </c>
      <c r="D39" s="108">
        <f t="shared" si="13"/>
        <v>26</v>
      </c>
      <c r="E39" s="108">
        <f t="shared" si="13"/>
        <v>10</v>
      </c>
      <c r="F39" s="108">
        <f t="shared" si="13"/>
        <v>15</v>
      </c>
      <c r="G39" s="108">
        <f t="shared" si="13"/>
        <v>8</v>
      </c>
      <c r="H39" s="106">
        <f t="shared" si="13"/>
        <v>4</v>
      </c>
      <c r="I39" s="106">
        <f t="shared" si="13"/>
        <v>12</v>
      </c>
      <c r="J39" s="106">
        <f t="shared" si="13"/>
        <v>7</v>
      </c>
      <c r="K39" s="106">
        <f t="shared" si="10"/>
        <v>84</v>
      </c>
    </row>
    <row r="40" spans="1:11" ht="20.100000000000001" customHeight="1" x14ac:dyDescent="0.15">
      <c r="H40" s="738" t="s">
        <v>1048</v>
      </c>
      <c r="I40" s="686"/>
      <c r="J40" s="686"/>
      <c r="K40" s="686"/>
    </row>
  </sheetData>
  <sheetProtection sheet="1"/>
  <mergeCells count="18">
    <mergeCell ref="A34:A36"/>
    <mergeCell ref="A37:A39"/>
    <mergeCell ref="H40:K40"/>
    <mergeCell ref="H25:K25"/>
    <mergeCell ref="J28:K28"/>
    <mergeCell ref="A29:B30"/>
    <mergeCell ref="K29:K30"/>
    <mergeCell ref="A31:A33"/>
    <mergeCell ref="A10:A12"/>
    <mergeCell ref="A13:A15"/>
    <mergeCell ref="A16:A18"/>
    <mergeCell ref="A19:A21"/>
    <mergeCell ref="A22:A24"/>
    <mergeCell ref="H1:K1"/>
    <mergeCell ref="A2:B3"/>
    <mergeCell ref="K2:K3"/>
    <mergeCell ref="A4:A6"/>
    <mergeCell ref="A7:A9"/>
  </mergeCells>
  <phoneticPr fontId="2"/>
  <printOptions horizontalCentered="1"/>
  <pageMargins left="0.78740157480314965" right="0.78740157480314965" top="0.98425196850393704" bottom="0.98425196850393704" header="0.51181102362204722" footer="0.51181102362204722"/>
  <pageSetup paperSize="9" scale="92" firstPageNumber="48" orientation="portrait" useFirstPageNumber="1" r:id="rId1"/>
  <headerFooter alignWithMargins="0">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1:L47"/>
  <sheetViews>
    <sheetView zoomScaleNormal="100" workbookViewId="0">
      <selection activeCell="P11" sqref="P11"/>
    </sheetView>
  </sheetViews>
  <sheetFormatPr defaultRowHeight="13.5" x14ac:dyDescent="0.15"/>
  <cols>
    <col min="1" max="1" width="6.5" style="83" bestFit="1" customWidth="1"/>
    <col min="2" max="2" width="3.375" style="109" bestFit="1" customWidth="1"/>
    <col min="3" max="11" width="7.625" style="83" bestFit="1" customWidth="1"/>
    <col min="12" max="16384" width="9" style="83"/>
  </cols>
  <sheetData>
    <row r="1" spans="1:10" ht="18" customHeight="1" thickBot="1" x14ac:dyDescent="0.2">
      <c r="A1" s="95" t="s">
        <v>1860</v>
      </c>
      <c r="B1" s="181"/>
      <c r="C1" s="95"/>
      <c r="D1" s="95"/>
      <c r="E1" s="95"/>
      <c r="F1" s="95"/>
      <c r="G1" s="737" t="s">
        <v>2015</v>
      </c>
      <c r="H1" s="742"/>
      <c r="I1" s="742"/>
      <c r="J1" s="742"/>
    </row>
    <row r="2" spans="1:10" ht="15.95" customHeight="1" x14ac:dyDescent="0.15">
      <c r="A2" s="730" t="s">
        <v>1034</v>
      </c>
      <c r="B2" s="730"/>
      <c r="C2" s="758" t="s">
        <v>1049</v>
      </c>
      <c r="D2" s="758"/>
      <c r="E2" s="758" t="s">
        <v>1050</v>
      </c>
      <c r="F2" s="758"/>
      <c r="G2" s="758" t="s">
        <v>1051</v>
      </c>
      <c r="H2" s="758"/>
      <c r="I2" s="730" t="s">
        <v>785</v>
      </c>
      <c r="J2" s="730"/>
    </row>
    <row r="3" spans="1:10" ht="15.95" customHeight="1" x14ac:dyDescent="0.15">
      <c r="A3" s="887" t="s">
        <v>732</v>
      </c>
      <c r="B3" s="86" t="s">
        <v>577</v>
      </c>
      <c r="C3" s="921">
        <f>IF(SUM(C6+C9+C12)=0,"",SUM(C6+C9+C12))</f>
        <v>439</v>
      </c>
      <c r="D3" s="922"/>
      <c r="E3" s="922">
        <f>IF(SUM(E6+E9+E12)=0,"",SUM(E6+E9+E12))</f>
        <v>402</v>
      </c>
      <c r="F3" s="922"/>
      <c r="G3" s="922">
        <f>IF(SUM(G6+G9+G12)=0,"",SUM(G6+G9+G12))</f>
        <v>256</v>
      </c>
      <c r="H3" s="922"/>
      <c r="I3" s="923">
        <f t="shared" ref="I3:I14" si="0">IF(SUM(C3:H3)=0,"",SUM(C3:H3))</f>
        <v>1097</v>
      </c>
      <c r="J3" s="923"/>
    </row>
    <row r="4" spans="1:10" ht="15.95" customHeight="1" x14ac:dyDescent="0.15">
      <c r="A4" s="717"/>
      <c r="B4" s="247" t="s">
        <v>578</v>
      </c>
      <c r="C4" s="924">
        <f>IF(SUM(C7+C10+C13)=0,"",SUM(C7+C10+C13))</f>
        <v>411</v>
      </c>
      <c r="D4" s="925"/>
      <c r="E4" s="925">
        <f>IF(SUM(E7+E10+E13)=0,"",SUM(E7+E10+E13))</f>
        <v>405</v>
      </c>
      <c r="F4" s="925"/>
      <c r="G4" s="925">
        <f>IF(SUM(G7+G10+G13)=0,"",SUM(G7+G10+G13))</f>
        <v>231</v>
      </c>
      <c r="H4" s="925"/>
      <c r="I4" s="926">
        <f t="shared" si="0"/>
        <v>1047</v>
      </c>
      <c r="J4" s="926"/>
    </row>
    <row r="5" spans="1:10" ht="15.95" customHeight="1" x14ac:dyDescent="0.15">
      <c r="A5" s="918"/>
      <c r="B5" s="469" t="s">
        <v>785</v>
      </c>
      <c r="C5" s="927">
        <f>IF(ISERROR(C3+C4),"",C3+C4)</f>
        <v>850</v>
      </c>
      <c r="D5" s="928"/>
      <c r="E5" s="928">
        <f>IF(ISERROR(E3+E4),"",E3+E4)</f>
        <v>807</v>
      </c>
      <c r="F5" s="928"/>
      <c r="G5" s="928">
        <f>IF(ISERROR(G3+G4),"",G3+G4)</f>
        <v>487</v>
      </c>
      <c r="H5" s="928"/>
      <c r="I5" s="929">
        <f t="shared" si="0"/>
        <v>2144</v>
      </c>
      <c r="J5" s="929"/>
    </row>
    <row r="6" spans="1:10" ht="15.95" customHeight="1" x14ac:dyDescent="0.15">
      <c r="A6" s="919" t="s">
        <v>1043</v>
      </c>
      <c r="B6" s="470" t="s">
        <v>577</v>
      </c>
      <c r="C6" s="930">
        <v>120</v>
      </c>
      <c r="D6" s="931"/>
      <c r="E6" s="931">
        <v>127</v>
      </c>
      <c r="F6" s="931"/>
      <c r="G6" s="931">
        <v>81</v>
      </c>
      <c r="H6" s="931"/>
      <c r="I6" s="932">
        <f t="shared" si="0"/>
        <v>328</v>
      </c>
      <c r="J6" s="932"/>
    </row>
    <row r="7" spans="1:10" ht="15.95" customHeight="1" x14ac:dyDescent="0.15">
      <c r="A7" s="717"/>
      <c r="B7" s="247" t="s">
        <v>578</v>
      </c>
      <c r="C7" s="766">
        <v>128</v>
      </c>
      <c r="D7" s="709"/>
      <c r="E7" s="709">
        <v>122</v>
      </c>
      <c r="F7" s="709"/>
      <c r="G7" s="709">
        <v>70</v>
      </c>
      <c r="H7" s="709"/>
      <c r="I7" s="926">
        <f t="shared" si="0"/>
        <v>320</v>
      </c>
      <c r="J7" s="926"/>
    </row>
    <row r="8" spans="1:10" ht="15.95" customHeight="1" x14ac:dyDescent="0.15">
      <c r="A8" s="918"/>
      <c r="B8" s="469" t="s">
        <v>785</v>
      </c>
      <c r="C8" s="927">
        <f t="shared" ref="C8:H8" si="1">IF(C6+C7=0,"",C6+C7)</f>
        <v>248</v>
      </c>
      <c r="D8" s="928" t="str">
        <f t="shared" si="1"/>
        <v/>
      </c>
      <c r="E8" s="928">
        <f t="shared" si="1"/>
        <v>249</v>
      </c>
      <c r="F8" s="928" t="str">
        <f t="shared" si="1"/>
        <v/>
      </c>
      <c r="G8" s="928">
        <f t="shared" si="1"/>
        <v>151</v>
      </c>
      <c r="H8" s="928" t="str">
        <f t="shared" si="1"/>
        <v/>
      </c>
      <c r="I8" s="929">
        <f t="shared" si="0"/>
        <v>648</v>
      </c>
      <c r="J8" s="929"/>
    </row>
    <row r="9" spans="1:10" ht="15.95" customHeight="1" x14ac:dyDescent="0.15">
      <c r="A9" s="919" t="s">
        <v>1044</v>
      </c>
      <c r="B9" s="470" t="s">
        <v>577</v>
      </c>
      <c r="C9" s="930">
        <v>149</v>
      </c>
      <c r="D9" s="931"/>
      <c r="E9" s="931">
        <v>137</v>
      </c>
      <c r="F9" s="931"/>
      <c r="G9" s="931">
        <v>83</v>
      </c>
      <c r="H9" s="931"/>
      <c r="I9" s="932">
        <f t="shared" si="0"/>
        <v>369</v>
      </c>
      <c r="J9" s="932"/>
    </row>
    <row r="10" spans="1:10" ht="15.95" customHeight="1" x14ac:dyDescent="0.15">
      <c r="A10" s="717"/>
      <c r="B10" s="247" t="s">
        <v>578</v>
      </c>
      <c r="C10" s="766">
        <v>148</v>
      </c>
      <c r="D10" s="709"/>
      <c r="E10" s="709">
        <v>117</v>
      </c>
      <c r="F10" s="709"/>
      <c r="G10" s="709">
        <v>73</v>
      </c>
      <c r="H10" s="709"/>
      <c r="I10" s="926">
        <f t="shared" si="0"/>
        <v>338</v>
      </c>
      <c r="J10" s="926"/>
    </row>
    <row r="11" spans="1:10" ht="15.95" customHeight="1" x14ac:dyDescent="0.15">
      <c r="A11" s="918"/>
      <c r="B11" s="469" t="s">
        <v>785</v>
      </c>
      <c r="C11" s="927">
        <f t="shared" ref="C11:H11" si="2">IF(C9+C10=0,"",C9+C10)</f>
        <v>297</v>
      </c>
      <c r="D11" s="928" t="str">
        <f t="shared" si="2"/>
        <v/>
      </c>
      <c r="E11" s="928">
        <f t="shared" si="2"/>
        <v>254</v>
      </c>
      <c r="F11" s="928" t="str">
        <f t="shared" si="2"/>
        <v/>
      </c>
      <c r="G11" s="928">
        <f t="shared" si="2"/>
        <v>156</v>
      </c>
      <c r="H11" s="928" t="str">
        <f t="shared" si="2"/>
        <v/>
      </c>
      <c r="I11" s="929">
        <f t="shared" si="0"/>
        <v>707</v>
      </c>
      <c r="J11" s="929"/>
    </row>
    <row r="12" spans="1:10" ht="15.95" customHeight="1" x14ac:dyDescent="0.15">
      <c r="A12" s="717" t="s">
        <v>1045</v>
      </c>
      <c r="B12" s="247" t="s">
        <v>577</v>
      </c>
      <c r="C12" s="766">
        <v>170</v>
      </c>
      <c r="D12" s="709"/>
      <c r="E12" s="709">
        <v>138</v>
      </c>
      <c r="F12" s="709"/>
      <c r="G12" s="709">
        <v>92</v>
      </c>
      <c r="H12" s="709"/>
      <c r="I12" s="926">
        <f t="shared" si="0"/>
        <v>400</v>
      </c>
      <c r="J12" s="926"/>
    </row>
    <row r="13" spans="1:10" ht="15.95" customHeight="1" x14ac:dyDescent="0.15">
      <c r="A13" s="717"/>
      <c r="B13" s="247" t="s">
        <v>578</v>
      </c>
      <c r="C13" s="766">
        <v>135</v>
      </c>
      <c r="D13" s="709"/>
      <c r="E13" s="709">
        <v>166</v>
      </c>
      <c r="F13" s="709"/>
      <c r="G13" s="709">
        <v>88</v>
      </c>
      <c r="H13" s="709"/>
      <c r="I13" s="926">
        <f t="shared" si="0"/>
        <v>389</v>
      </c>
      <c r="J13" s="926"/>
    </row>
    <row r="14" spans="1:10" ht="15.95" customHeight="1" thickBot="1" x14ac:dyDescent="0.2">
      <c r="A14" s="717"/>
      <c r="B14" s="247" t="s">
        <v>785</v>
      </c>
      <c r="C14" s="924">
        <f t="shared" ref="C14:H14" si="3">IF(C12+C13=0,"",C12+C13)</f>
        <v>305</v>
      </c>
      <c r="D14" s="925" t="str">
        <f t="shared" si="3"/>
        <v/>
      </c>
      <c r="E14" s="925">
        <f t="shared" si="3"/>
        <v>304</v>
      </c>
      <c r="F14" s="925" t="str">
        <f t="shared" si="3"/>
        <v/>
      </c>
      <c r="G14" s="925">
        <f t="shared" si="3"/>
        <v>180</v>
      </c>
      <c r="H14" s="925" t="str">
        <f t="shared" si="3"/>
        <v/>
      </c>
      <c r="I14" s="926">
        <f t="shared" si="0"/>
        <v>789</v>
      </c>
      <c r="J14" s="926"/>
    </row>
    <row r="15" spans="1:10" ht="18" customHeight="1" x14ac:dyDescent="0.15">
      <c r="A15" s="97"/>
      <c r="B15" s="429"/>
      <c r="C15" s="97"/>
      <c r="D15" s="97"/>
      <c r="E15" s="97"/>
      <c r="F15" s="97"/>
      <c r="G15" s="738" t="s">
        <v>1048</v>
      </c>
      <c r="H15" s="686"/>
      <c r="I15" s="686"/>
      <c r="J15" s="686"/>
    </row>
    <row r="18" spans="1:11" ht="18" customHeight="1" thickBot="1" x14ac:dyDescent="0.2">
      <c r="A18" s="95" t="s">
        <v>1861</v>
      </c>
      <c r="B18" s="181"/>
      <c r="C18" s="95"/>
      <c r="D18" s="95"/>
      <c r="E18" s="95"/>
      <c r="F18" s="95"/>
      <c r="G18" s="95"/>
      <c r="H18" s="95"/>
      <c r="I18" s="737" t="s">
        <v>2016</v>
      </c>
      <c r="J18" s="737"/>
    </row>
    <row r="19" spans="1:11" ht="15.95" customHeight="1" x14ac:dyDescent="0.15">
      <c r="A19" s="730" t="s">
        <v>1034</v>
      </c>
      <c r="B19" s="730"/>
      <c r="C19" s="727" t="s">
        <v>1049</v>
      </c>
      <c r="D19" s="761"/>
      <c r="E19" s="730" t="s">
        <v>1050</v>
      </c>
      <c r="F19" s="730"/>
      <c r="G19" s="727" t="s">
        <v>1051</v>
      </c>
      <c r="H19" s="761"/>
      <c r="I19" s="730" t="s">
        <v>785</v>
      </c>
      <c r="J19" s="730"/>
    </row>
    <row r="20" spans="1:11" ht="15.95" customHeight="1" x14ac:dyDescent="0.15">
      <c r="A20" s="717" t="s">
        <v>817</v>
      </c>
      <c r="B20" s="268" t="s">
        <v>577</v>
      </c>
      <c r="C20" s="924">
        <f>IF(SUM(C25,C28)=0,"",SUM(C23,C26))</f>
        <v>11</v>
      </c>
      <c r="D20" s="925"/>
      <c r="E20" s="925">
        <f>IF(SUM(E25,E28)=0,"",SUM(E23,E26))</f>
        <v>5</v>
      </c>
      <c r="F20" s="925"/>
      <c r="G20" s="925">
        <f>IF(SUM(G25,G28)=0,"",SUM(G23,G26))</f>
        <v>0</v>
      </c>
      <c r="H20" s="925"/>
      <c r="I20" s="926">
        <f t="shared" ref="I20:I25" si="4">IF(SUM(C20:H20)=0,"",SUM(C20:H20))</f>
        <v>16</v>
      </c>
      <c r="J20" s="926"/>
    </row>
    <row r="21" spans="1:11" ht="15.95" customHeight="1" x14ac:dyDescent="0.15">
      <c r="A21" s="717"/>
      <c r="B21" s="268" t="s">
        <v>578</v>
      </c>
      <c r="C21" s="924">
        <f>IF(SUM(C25,C28)=0,"",SUM(C24,C27))</f>
        <v>8</v>
      </c>
      <c r="D21" s="925"/>
      <c r="E21" s="925">
        <f>IF(SUM(E25,E28)=0,"",SUM(E24,E27))</f>
        <v>3</v>
      </c>
      <c r="F21" s="925"/>
      <c r="G21" s="925">
        <f>IF(SUM(G25,G28)=0,"",SUM(G24,G27))</f>
        <v>2</v>
      </c>
      <c r="H21" s="925"/>
      <c r="I21" s="926">
        <f t="shared" si="4"/>
        <v>13</v>
      </c>
      <c r="J21" s="926"/>
    </row>
    <row r="22" spans="1:11" ht="15.95" customHeight="1" x14ac:dyDescent="0.15">
      <c r="A22" s="918"/>
      <c r="B22" s="469" t="s">
        <v>785</v>
      </c>
      <c r="C22" s="924">
        <f>IF(SUM(C25,C28)=0,"",SUM(C25,C28))</f>
        <v>19</v>
      </c>
      <c r="D22" s="925"/>
      <c r="E22" s="928">
        <f>IF(SUM(E25,E28)=0,"",SUM(E25,E28))</f>
        <v>8</v>
      </c>
      <c r="F22" s="928"/>
      <c r="G22" s="928">
        <f>IF(SUM(G25,G28)=0,"",SUM(G25,G28))</f>
        <v>2</v>
      </c>
      <c r="H22" s="928"/>
      <c r="I22" s="929">
        <f t="shared" si="4"/>
        <v>29</v>
      </c>
      <c r="J22" s="929"/>
    </row>
    <row r="23" spans="1:11" ht="15.95" customHeight="1" x14ac:dyDescent="0.15">
      <c r="A23" s="919" t="s">
        <v>622</v>
      </c>
      <c r="B23" s="470" t="s">
        <v>577</v>
      </c>
      <c r="C23" s="930">
        <v>7</v>
      </c>
      <c r="D23" s="931"/>
      <c r="E23" s="931">
        <v>1</v>
      </c>
      <c r="F23" s="931"/>
      <c r="G23" s="931">
        <v>0</v>
      </c>
      <c r="H23" s="931"/>
      <c r="I23" s="932">
        <f t="shared" si="4"/>
        <v>8</v>
      </c>
      <c r="J23" s="932"/>
    </row>
    <row r="24" spans="1:11" ht="15.95" customHeight="1" x14ac:dyDescent="0.15">
      <c r="A24" s="717"/>
      <c r="B24" s="247" t="s">
        <v>578</v>
      </c>
      <c r="C24" s="766">
        <v>5</v>
      </c>
      <c r="D24" s="709"/>
      <c r="E24" s="709">
        <v>1</v>
      </c>
      <c r="F24" s="709"/>
      <c r="G24" s="709">
        <v>1</v>
      </c>
      <c r="H24" s="709"/>
      <c r="I24" s="926">
        <f t="shared" si="4"/>
        <v>7</v>
      </c>
      <c r="J24" s="926"/>
    </row>
    <row r="25" spans="1:11" ht="15.95" customHeight="1" x14ac:dyDescent="0.15">
      <c r="A25" s="918"/>
      <c r="B25" s="469" t="s">
        <v>785</v>
      </c>
      <c r="C25" s="927">
        <f t="shared" ref="C25:H25" si="5">IF(C23+C24=0,"",C23+C24)</f>
        <v>12</v>
      </c>
      <c r="D25" s="928" t="str">
        <f t="shared" si="5"/>
        <v/>
      </c>
      <c r="E25" s="928">
        <f t="shared" si="5"/>
        <v>2</v>
      </c>
      <c r="F25" s="928" t="str">
        <f t="shared" si="5"/>
        <v/>
      </c>
      <c r="G25" s="928">
        <f t="shared" si="5"/>
        <v>1</v>
      </c>
      <c r="H25" s="928" t="str">
        <f t="shared" si="5"/>
        <v/>
      </c>
      <c r="I25" s="929">
        <f t="shared" si="4"/>
        <v>15</v>
      </c>
      <c r="J25" s="929"/>
    </row>
    <row r="26" spans="1:11" ht="15.95" customHeight="1" x14ac:dyDescent="0.15">
      <c r="A26" s="717" t="s">
        <v>623</v>
      </c>
      <c r="B26" s="247" t="s">
        <v>577</v>
      </c>
      <c r="C26" s="930">
        <v>4</v>
      </c>
      <c r="D26" s="931"/>
      <c r="E26" s="931">
        <v>4</v>
      </c>
      <c r="F26" s="931"/>
      <c r="G26" s="931">
        <v>0</v>
      </c>
      <c r="H26" s="931"/>
      <c r="I26" s="932">
        <f>IF(SUM(C26:H26)=0,"",SUM(C26:H26))</f>
        <v>8</v>
      </c>
      <c r="J26" s="932"/>
    </row>
    <row r="27" spans="1:11" ht="15.95" customHeight="1" x14ac:dyDescent="0.15">
      <c r="A27" s="717"/>
      <c r="B27" s="247" t="s">
        <v>578</v>
      </c>
      <c r="C27" s="766">
        <v>3</v>
      </c>
      <c r="D27" s="709"/>
      <c r="E27" s="709">
        <v>2</v>
      </c>
      <c r="F27" s="709"/>
      <c r="G27" s="709">
        <v>1</v>
      </c>
      <c r="H27" s="709"/>
      <c r="I27" s="926">
        <f>IF(SUM(C27:H27)=0,"",SUM(C27:H27))</f>
        <v>6</v>
      </c>
      <c r="J27" s="926"/>
    </row>
    <row r="28" spans="1:11" ht="15.95" customHeight="1" thickBot="1" x14ac:dyDescent="0.2">
      <c r="A28" s="717"/>
      <c r="B28" s="247" t="s">
        <v>785</v>
      </c>
      <c r="C28" s="924">
        <f t="shared" ref="C28:H28" si="6">IF(C26+C27=0,"",C26+C27)</f>
        <v>7</v>
      </c>
      <c r="D28" s="925" t="str">
        <f t="shared" si="6"/>
        <v/>
      </c>
      <c r="E28" s="925">
        <f t="shared" si="6"/>
        <v>6</v>
      </c>
      <c r="F28" s="925" t="str">
        <f t="shared" si="6"/>
        <v/>
      </c>
      <c r="G28" s="925">
        <f t="shared" si="6"/>
        <v>1</v>
      </c>
      <c r="H28" s="925" t="str">
        <f t="shared" si="6"/>
        <v/>
      </c>
      <c r="I28" s="926">
        <f>IF(SUM(C28:H28)=0,"",SUM(C28:H28))</f>
        <v>14</v>
      </c>
      <c r="J28" s="926"/>
    </row>
    <row r="29" spans="1:11" ht="18" customHeight="1" x14ac:dyDescent="0.15">
      <c r="A29" s="97"/>
      <c r="B29" s="429"/>
      <c r="C29" s="97"/>
      <c r="D29" s="97"/>
      <c r="E29" s="97"/>
      <c r="F29" s="97"/>
      <c r="G29" s="738" t="s">
        <v>1048</v>
      </c>
      <c r="H29" s="740"/>
      <c r="I29" s="740"/>
      <c r="J29" s="740"/>
    </row>
    <row r="32" spans="1:11" ht="18" customHeight="1" thickBot="1" x14ac:dyDescent="0.2">
      <c r="A32" s="95" t="s">
        <v>1862</v>
      </c>
      <c r="B32" s="181"/>
      <c r="C32" s="95"/>
      <c r="D32" s="95"/>
      <c r="E32" s="95"/>
      <c r="F32" s="95"/>
      <c r="G32" s="95"/>
      <c r="H32" s="737" t="s">
        <v>2015</v>
      </c>
      <c r="I32" s="683"/>
      <c r="J32" s="683"/>
      <c r="K32" s="683"/>
    </row>
    <row r="33" spans="1:12" ht="15.95" customHeight="1" x14ac:dyDescent="0.15">
      <c r="A33" s="752" t="s">
        <v>1034</v>
      </c>
      <c r="B33" s="752"/>
      <c r="C33" s="422" t="s">
        <v>2032</v>
      </c>
      <c r="D33" s="422" t="s">
        <v>1036</v>
      </c>
      <c r="E33" s="422" t="s">
        <v>1037</v>
      </c>
      <c r="F33" s="335" t="s">
        <v>1831</v>
      </c>
      <c r="G33" s="422" t="s">
        <v>1039</v>
      </c>
      <c r="H33" s="422" t="s">
        <v>1040</v>
      </c>
      <c r="I33" s="422" t="s">
        <v>1041</v>
      </c>
      <c r="J33" s="424" t="s">
        <v>1832</v>
      </c>
      <c r="K33" s="721" t="s">
        <v>785</v>
      </c>
    </row>
    <row r="34" spans="1:12" ht="15.95" customHeight="1" x14ac:dyDescent="0.15">
      <c r="A34" s="754"/>
      <c r="B34" s="754"/>
      <c r="C34" s="342" t="s">
        <v>1799</v>
      </c>
      <c r="D34" s="218" t="s">
        <v>979</v>
      </c>
      <c r="E34" s="218" t="s">
        <v>979</v>
      </c>
      <c r="F34" s="342" t="s">
        <v>1799</v>
      </c>
      <c r="G34" s="218" t="s">
        <v>979</v>
      </c>
      <c r="H34" s="218" t="s">
        <v>979</v>
      </c>
      <c r="I34" s="218" t="s">
        <v>979</v>
      </c>
      <c r="J34" s="343" t="s">
        <v>1799</v>
      </c>
      <c r="K34" s="716"/>
    </row>
    <row r="35" spans="1:12" ht="15.95" customHeight="1" x14ac:dyDescent="0.15">
      <c r="A35" s="887" t="s">
        <v>732</v>
      </c>
      <c r="B35" s="86" t="s">
        <v>577</v>
      </c>
      <c r="C35" s="417">
        <f>IF(SUM(C38,C41,C44)=0,"",SUM(C38,C41,C44))</f>
        <v>55</v>
      </c>
      <c r="D35" s="417">
        <f t="shared" ref="D35:J36" si="7">IF(SUM(D38,D41,D44)=0,"",SUM(D38,D41,D44))</f>
        <v>35</v>
      </c>
      <c r="E35" s="417">
        <f t="shared" si="7"/>
        <v>38</v>
      </c>
      <c r="F35" s="417">
        <f t="shared" si="7"/>
        <v>123</v>
      </c>
      <c r="G35" s="417">
        <f t="shared" si="7"/>
        <v>11</v>
      </c>
      <c r="H35" s="417">
        <f t="shared" si="7"/>
        <v>45</v>
      </c>
      <c r="I35" s="417">
        <f t="shared" si="7"/>
        <v>36</v>
      </c>
      <c r="J35" s="417">
        <f t="shared" si="7"/>
        <v>85</v>
      </c>
      <c r="K35" s="417">
        <f>IF(SUM(C35:J35)=0,"",SUM(C35:J35))</f>
        <v>428</v>
      </c>
      <c r="L35" s="91"/>
    </row>
    <row r="36" spans="1:12" ht="15.95" customHeight="1" x14ac:dyDescent="0.15">
      <c r="A36" s="717"/>
      <c r="B36" s="247" t="s">
        <v>578</v>
      </c>
      <c r="C36" s="238">
        <f>IF(SUM(C39,C42,C45)=0,"",SUM(C39,C42,C45))</f>
        <v>51</v>
      </c>
      <c r="D36" s="238">
        <f t="shared" si="7"/>
        <v>33</v>
      </c>
      <c r="E36" s="238">
        <f t="shared" si="7"/>
        <v>23</v>
      </c>
      <c r="F36" s="238">
        <f t="shared" si="7"/>
        <v>92</v>
      </c>
      <c r="G36" s="238">
        <f t="shared" si="7"/>
        <v>15</v>
      </c>
      <c r="H36" s="238">
        <f t="shared" si="7"/>
        <v>29</v>
      </c>
      <c r="I36" s="238">
        <f t="shared" si="7"/>
        <v>35</v>
      </c>
      <c r="J36" s="238">
        <f t="shared" si="7"/>
        <v>78</v>
      </c>
      <c r="K36" s="238">
        <f t="shared" ref="K36:K46" si="8">IF(SUM(C36:J36)=0,"",SUM(C36:J36))</f>
        <v>356</v>
      </c>
      <c r="L36" s="91"/>
    </row>
    <row r="37" spans="1:12" ht="15.95" customHeight="1" x14ac:dyDescent="0.15">
      <c r="A37" s="918"/>
      <c r="B37" s="469" t="s">
        <v>785</v>
      </c>
      <c r="C37" s="620">
        <f>IF(SUM(C35:C36)=0,"",SUM(C35:C36))</f>
        <v>106</v>
      </c>
      <c r="D37" s="620">
        <f t="shared" ref="D37:J37" si="9">IF(SUM(D35:D36)=0,"",SUM(D35:D36))</f>
        <v>68</v>
      </c>
      <c r="E37" s="620">
        <f t="shared" si="9"/>
        <v>61</v>
      </c>
      <c r="F37" s="620">
        <f t="shared" si="9"/>
        <v>215</v>
      </c>
      <c r="G37" s="620">
        <f t="shared" si="9"/>
        <v>26</v>
      </c>
      <c r="H37" s="620">
        <f t="shared" si="9"/>
        <v>74</v>
      </c>
      <c r="I37" s="620">
        <f t="shared" si="9"/>
        <v>71</v>
      </c>
      <c r="J37" s="620">
        <f t="shared" si="9"/>
        <v>163</v>
      </c>
      <c r="K37" s="620">
        <f t="shared" si="8"/>
        <v>784</v>
      </c>
      <c r="L37" s="91"/>
    </row>
    <row r="38" spans="1:12" ht="15.95" customHeight="1" x14ac:dyDescent="0.15">
      <c r="A38" s="919" t="s">
        <v>993</v>
      </c>
      <c r="B38" s="470" t="s">
        <v>577</v>
      </c>
      <c r="C38" s="628">
        <v>24</v>
      </c>
      <c r="D38" s="628">
        <v>13</v>
      </c>
      <c r="E38" s="628">
        <v>11</v>
      </c>
      <c r="F38" s="628">
        <v>39</v>
      </c>
      <c r="G38" s="628" t="s">
        <v>1</v>
      </c>
      <c r="H38" s="628">
        <v>11</v>
      </c>
      <c r="I38" s="628">
        <v>7</v>
      </c>
      <c r="J38" s="628">
        <v>31</v>
      </c>
      <c r="K38" s="238">
        <f t="shared" si="8"/>
        <v>136</v>
      </c>
      <c r="L38" s="91"/>
    </row>
    <row r="39" spans="1:12" ht="15.95" customHeight="1" x14ac:dyDescent="0.15">
      <c r="A39" s="717"/>
      <c r="B39" s="247" t="s">
        <v>578</v>
      </c>
      <c r="C39" s="92">
        <v>20</v>
      </c>
      <c r="D39" s="92">
        <v>10</v>
      </c>
      <c r="E39" s="92">
        <v>7</v>
      </c>
      <c r="F39" s="92">
        <v>34</v>
      </c>
      <c r="G39" s="92" t="s">
        <v>1</v>
      </c>
      <c r="H39" s="92">
        <v>8</v>
      </c>
      <c r="I39" s="92">
        <v>7</v>
      </c>
      <c r="J39" s="92">
        <v>24</v>
      </c>
      <c r="K39" s="238">
        <f t="shared" si="8"/>
        <v>110</v>
      </c>
      <c r="L39" s="91"/>
    </row>
    <row r="40" spans="1:12" ht="15.95" customHeight="1" x14ac:dyDescent="0.15">
      <c r="A40" s="918"/>
      <c r="B40" s="469" t="s">
        <v>785</v>
      </c>
      <c r="C40" s="620">
        <f>IF(SUM(C38:C39)=0,IF(SUM($K$38:$K$39)=0,"","-"),SUM(C38:C39))</f>
        <v>44</v>
      </c>
      <c r="D40" s="620">
        <f t="shared" ref="D40:J40" si="10">IF(SUM(D38:D39)=0,IF(SUM($K$38:$K$39)=0,"","-"),SUM(D38:D39))</f>
        <v>23</v>
      </c>
      <c r="E40" s="620">
        <f t="shared" si="10"/>
        <v>18</v>
      </c>
      <c r="F40" s="620">
        <f t="shared" si="10"/>
        <v>73</v>
      </c>
      <c r="G40" s="620" t="str">
        <f t="shared" si="10"/>
        <v>-</v>
      </c>
      <c r="H40" s="620">
        <f t="shared" si="10"/>
        <v>19</v>
      </c>
      <c r="I40" s="620">
        <f t="shared" si="10"/>
        <v>14</v>
      </c>
      <c r="J40" s="620">
        <f t="shared" si="10"/>
        <v>55</v>
      </c>
      <c r="K40" s="620">
        <f t="shared" si="8"/>
        <v>246</v>
      </c>
      <c r="L40" s="91"/>
    </row>
    <row r="41" spans="1:12" ht="15.95" customHeight="1" x14ac:dyDescent="0.15">
      <c r="A41" s="919" t="s">
        <v>994</v>
      </c>
      <c r="B41" s="470" t="s">
        <v>577</v>
      </c>
      <c r="C41" s="628">
        <v>13</v>
      </c>
      <c r="D41" s="628">
        <v>11</v>
      </c>
      <c r="E41" s="628">
        <v>12</v>
      </c>
      <c r="F41" s="628">
        <v>48</v>
      </c>
      <c r="G41" s="628">
        <v>4</v>
      </c>
      <c r="H41" s="628">
        <v>16</v>
      </c>
      <c r="I41" s="628">
        <v>19</v>
      </c>
      <c r="J41" s="628">
        <v>27</v>
      </c>
      <c r="K41" s="238">
        <f t="shared" si="8"/>
        <v>150</v>
      </c>
      <c r="L41" s="91"/>
    </row>
    <row r="42" spans="1:12" ht="15.95" customHeight="1" x14ac:dyDescent="0.15">
      <c r="A42" s="717"/>
      <c r="B42" s="247" t="s">
        <v>578</v>
      </c>
      <c r="C42" s="92">
        <v>16</v>
      </c>
      <c r="D42" s="92">
        <v>16</v>
      </c>
      <c r="E42" s="92">
        <v>6</v>
      </c>
      <c r="F42" s="92">
        <v>28</v>
      </c>
      <c r="G42" s="92">
        <v>1</v>
      </c>
      <c r="H42" s="92">
        <v>6</v>
      </c>
      <c r="I42" s="92">
        <v>15</v>
      </c>
      <c r="J42" s="92">
        <v>25</v>
      </c>
      <c r="K42" s="238">
        <f t="shared" si="8"/>
        <v>113</v>
      </c>
      <c r="L42" s="91"/>
    </row>
    <row r="43" spans="1:12" ht="15.95" customHeight="1" x14ac:dyDescent="0.15">
      <c r="A43" s="918"/>
      <c r="B43" s="469" t="s">
        <v>785</v>
      </c>
      <c r="C43" s="620">
        <f>IF(SUM(C41:C42)=0,"",SUM(C41:C42))</f>
        <v>29</v>
      </c>
      <c r="D43" s="620">
        <f t="shared" ref="D43:J43" si="11">IF(SUM(D41:D42)=0,"",SUM(D41:D42))</f>
        <v>27</v>
      </c>
      <c r="E43" s="620">
        <f t="shared" si="11"/>
        <v>18</v>
      </c>
      <c r="F43" s="620">
        <f t="shared" si="11"/>
        <v>76</v>
      </c>
      <c r="G43" s="620">
        <f t="shared" si="11"/>
        <v>5</v>
      </c>
      <c r="H43" s="620">
        <f t="shared" si="11"/>
        <v>22</v>
      </c>
      <c r="I43" s="620">
        <f t="shared" si="11"/>
        <v>34</v>
      </c>
      <c r="J43" s="620">
        <f t="shared" si="11"/>
        <v>52</v>
      </c>
      <c r="K43" s="620">
        <f t="shared" si="8"/>
        <v>263</v>
      </c>
      <c r="L43" s="91"/>
    </row>
    <row r="44" spans="1:12" ht="15.95" customHeight="1" x14ac:dyDescent="0.15">
      <c r="A44" s="717" t="s">
        <v>995</v>
      </c>
      <c r="B44" s="247" t="s">
        <v>577</v>
      </c>
      <c r="C44" s="92">
        <v>18</v>
      </c>
      <c r="D44" s="92">
        <v>11</v>
      </c>
      <c r="E44" s="92">
        <v>15</v>
      </c>
      <c r="F44" s="92">
        <v>36</v>
      </c>
      <c r="G44" s="92">
        <v>7</v>
      </c>
      <c r="H44" s="92">
        <v>18</v>
      </c>
      <c r="I44" s="92">
        <v>10</v>
      </c>
      <c r="J44" s="92">
        <v>27</v>
      </c>
      <c r="K44" s="238">
        <f t="shared" si="8"/>
        <v>142</v>
      </c>
      <c r="L44" s="91"/>
    </row>
    <row r="45" spans="1:12" ht="15.95" customHeight="1" x14ac:dyDescent="0.15">
      <c r="A45" s="717"/>
      <c r="B45" s="247" t="s">
        <v>578</v>
      </c>
      <c r="C45" s="92">
        <v>15</v>
      </c>
      <c r="D45" s="92">
        <v>7</v>
      </c>
      <c r="E45" s="92">
        <v>10</v>
      </c>
      <c r="F45" s="92">
        <v>30</v>
      </c>
      <c r="G45" s="92">
        <v>14</v>
      </c>
      <c r="H45" s="92">
        <v>15</v>
      </c>
      <c r="I45" s="92">
        <v>13</v>
      </c>
      <c r="J45" s="92">
        <v>29</v>
      </c>
      <c r="K45" s="238">
        <f t="shared" si="8"/>
        <v>133</v>
      </c>
      <c r="L45" s="91"/>
    </row>
    <row r="46" spans="1:12" ht="15.95" customHeight="1" thickBot="1" x14ac:dyDescent="0.2">
      <c r="A46" s="920"/>
      <c r="B46" s="381" t="s">
        <v>785</v>
      </c>
      <c r="C46" s="239">
        <f>IF(SUM(C44:C45)=0,"",SUM(C44:C45))</f>
        <v>33</v>
      </c>
      <c r="D46" s="239">
        <f t="shared" ref="D46:J46" si="12">IF(SUM(D44:D45)=0,"",SUM(D44:D45))</f>
        <v>18</v>
      </c>
      <c r="E46" s="239">
        <f t="shared" si="12"/>
        <v>25</v>
      </c>
      <c r="F46" s="239">
        <f t="shared" si="12"/>
        <v>66</v>
      </c>
      <c r="G46" s="239">
        <f t="shared" si="12"/>
        <v>21</v>
      </c>
      <c r="H46" s="239">
        <f t="shared" si="12"/>
        <v>33</v>
      </c>
      <c r="I46" s="239">
        <f t="shared" si="12"/>
        <v>23</v>
      </c>
      <c r="J46" s="239">
        <f t="shared" si="12"/>
        <v>56</v>
      </c>
      <c r="K46" s="239">
        <f t="shared" si="8"/>
        <v>275</v>
      </c>
      <c r="L46" s="91"/>
    </row>
    <row r="47" spans="1:12" ht="18" customHeight="1" x14ac:dyDescent="0.15">
      <c r="A47" s="476"/>
      <c r="H47" s="738" t="s">
        <v>1988</v>
      </c>
      <c r="I47" s="740"/>
      <c r="J47" s="740"/>
      <c r="K47" s="740"/>
    </row>
  </sheetData>
  <sheetProtection sheet="1"/>
  <mergeCells count="113">
    <mergeCell ref="A35:A37"/>
    <mergeCell ref="A38:A40"/>
    <mergeCell ref="A41:A43"/>
    <mergeCell ref="A44:A46"/>
    <mergeCell ref="H47:K47"/>
    <mergeCell ref="E28:F28"/>
    <mergeCell ref="G28:H28"/>
    <mergeCell ref="I28:J28"/>
    <mergeCell ref="G29:J29"/>
    <mergeCell ref="H32:K32"/>
    <mergeCell ref="A33:B34"/>
    <mergeCell ref="K33:K34"/>
    <mergeCell ref="A26:A28"/>
    <mergeCell ref="C26:D26"/>
    <mergeCell ref="E26:F26"/>
    <mergeCell ref="G26:H26"/>
    <mergeCell ref="I26:J26"/>
    <mergeCell ref="C27:D27"/>
    <mergeCell ref="E27:F27"/>
    <mergeCell ref="G27:H27"/>
    <mergeCell ref="A23:A25"/>
    <mergeCell ref="C23:D23"/>
    <mergeCell ref="E23:F23"/>
    <mergeCell ref="G23:H23"/>
    <mergeCell ref="I23:J23"/>
    <mergeCell ref="C24:D24"/>
    <mergeCell ref="E24:F24"/>
    <mergeCell ref="I27:J27"/>
    <mergeCell ref="C28:D28"/>
    <mergeCell ref="G24:H24"/>
    <mergeCell ref="I24:J24"/>
    <mergeCell ref="C25:D25"/>
    <mergeCell ref="E25:F25"/>
    <mergeCell ref="G25:H25"/>
    <mergeCell ref="I25:J25"/>
    <mergeCell ref="G15:J15"/>
    <mergeCell ref="I18:J18"/>
    <mergeCell ref="A19:B19"/>
    <mergeCell ref="C19:D19"/>
    <mergeCell ref="E19:F19"/>
    <mergeCell ref="G19:H19"/>
    <mergeCell ref="I19:J19"/>
    <mergeCell ref="A20:A22"/>
    <mergeCell ref="C20:D20"/>
    <mergeCell ref="E20:F20"/>
    <mergeCell ref="G20:H20"/>
    <mergeCell ref="I20:J20"/>
    <mergeCell ref="C21:D21"/>
    <mergeCell ref="E21:F21"/>
    <mergeCell ref="G21:H21"/>
    <mergeCell ref="I21:J21"/>
    <mergeCell ref="C22:D22"/>
    <mergeCell ref="E22:F22"/>
    <mergeCell ref="G22:H22"/>
    <mergeCell ref="I22:J22"/>
    <mergeCell ref="A12:A14"/>
    <mergeCell ref="C12:D12"/>
    <mergeCell ref="E12:F12"/>
    <mergeCell ref="G12:H12"/>
    <mergeCell ref="I12:J12"/>
    <mergeCell ref="C13:D13"/>
    <mergeCell ref="E13:F13"/>
    <mergeCell ref="G13:H13"/>
    <mergeCell ref="I13:J13"/>
    <mergeCell ref="C14:D14"/>
    <mergeCell ref="E14:F14"/>
    <mergeCell ref="G14:H14"/>
    <mergeCell ref="I14:J14"/>
    <mergeCell ref="A9:A11"/>
    <mergeCell ref="C9:D9"/>
    <mergeCell ref="E9:F9"/>
    <mergeCell ref="G9:H9"/>
    <mergeCell ref="I9:J9"/>
    <mergeCell ref="C10:D10"/>
    <mergeCell ref="E10:F10"/>
    <mergeCell ref="G10:H10"/>
    <mergeCell ref="I10:J10"/>
    <mergeCell ref="C11:D11"/>
    <mergeCell ref="E11:F11"/>
    <mergeCell ref="G11:H11"/>
    <mergeCell ref="I11:J11"/>
    <mergeCell ref="A6:A8"/>
    <mergeCell ref="C6:D6"/>
    <mergeCell ref="E6:F6"/>
    <mergeCell ref="G6:H6"/>
    <mergeCell ref="I6:J6"/>
    <mergeCell ref="C7:D7"/>
    <mergeCell ref="E7:F7"/>
    <mergeCell ref="G7:H7"/>
    <mergeCell ref="I7:J7"/>
    <mergeCell ref="C8:D8"/>
    <mergeCell ref="E8:F8"/>
    <mergeCell ref="G8:H8"/>
    <mergeCell ref="I8:J8"/>
    <mergeCell ref="G1:J1"/>
    <mergeCell ref="A2:B2"/>
    <mergeCell ref="C2:D2"/>
    <mergeCell ref="E2:F2"/>
    <mergeCell ref="G2:H2"/>
    <mergeCell ref="I2:J2"/>
    <mergeCell ref="A3:A5"/>
    <mergeCell ref="C3:D3"/>
    <mergeCell ref="E3:F3"/>
    <mergeCell ref="G3:H3"/>
    <mergeCell ref="I3:J3"/>
    <mergeCell ref="C4:D4"/>
    <mergeCell ref="E4:F4"/>
    <mergeCell ref="G4:H4"/>
    <mergeCell ref="I4:J4"/>
    <mergeCell ref="C5:D5"/>
    <mergeCell ref="E5:F5"/>
    <mergeCell ref="G5:H5"/>
    <mergeCell ref="I5:J5"/>
  </mergeCells>
  <phoneticPr fontId="2"/>
  <printOptions horizontalCentered="1"/>
  <pageMargins left="0.78740157480314965" right="0.78740157480314965" top="0.98425196850393704" bottom="0.98425196850393704" header="0.51181102362204722" footer="0.51181102362204722"/>
  <pageSetup paperSize="9" firstPageNumber="4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155"/>
  <sheetViews>
    <sheetView view="pageBreakPreview" zoomScaleNormal="100" zoomScaleSheetLayoutView="100" workbookViewId="0">
      <selection activeCell="P11" sqref="P11"/>
    </sheetView>
  </sheetViews>
  <sheetFormatPr defaultRowHeight="15.95" customHeight="1" x14ac:dyDescent="0.15"/>
  <cols>
    <col min="1" max="3" width="4.125" style="15" customWidth="1"/>
    <col min="4" max="4" width="3.625" style="15" customWidth="1"/>
    <col min="5" max="5" width="9" style="15"/>
    <col min="6" max="6" width="12.875" style="15" customWidth="1"/>
    <col min="7" max="7" width="8.875" style="83" bestFit="1" customWidth="1"/>
    <col min="8" max="10" width="9.375" style="83" bestFit="1" customWidth="1"/>
    <col min="11" max="11" width="5.25" style="83" bestFit="1" customWidth="1"/>
    <col min="12" max="12" width="5.625" style="83" customWidth="1"/>
    <col min="13" max="13" width="8.125" style="83" customWidth="1"/>
    <col min="14" max="14" width="3.375" style="83" bestFit="1" customWidth="1"/>
    <col min="15" max="15" width="6.5" style="15" bestFit="1" customWidth="1"/>
    <col min="16" max="16384" width="9" style="15"/>
  </cols>
  <sheetData>
    <row r="1" spans="1:14" ht="15.95" customHeight="1" thickBot="1" x14ac:dyDescent="0.2">
      <c r="A1" s="15" t="s">
        <v>4</v>
      </c>
    </row>
    <row r="2" spans="1:14" ht="15.95" customHeight="1" x14ac:dyDescent="0.15">
      <c r="A2" s="725" t="s">
        <v>126</v>
      </c>
      <c r="B2" s="725"/>
      <c r="C2" s="725"/>
      <c r="D2" s="725"/>
      <c r="E2" s="725"/>
      <c r="F2" s="726"/>
      <c r="G2" s="721" t="s">
        <v>125</v>
      </c>
      <c r="H2" s="727" t="s">
        <v>124</v>
      </c>
      <c r="I2" s="660"/>
      <c r="J2" s="662"/>
      <c r="K2" s="721" t="s">
        <v>123</v>
      </c>
      <c r="L2" s="722"/>
      <c r="M2" s="84" t="s">
        <v>122</v>
      </c>
    </row>
    <row r="3" spans="1:14" ht="15.95" customHeight="1" x14ac:dyDescent="0.15">
      <c r="A3" s="650"/>
      <c r="B3" s="650"/>
      <c r="C3" s="650"/>
      <c r="D3" s="650"/>
      <c r="E3" s="650"/>
      <c r="F3" s="651"/>
      <c r="G3" s="667"/>
      <c r="H3" s="710" t="s">
        <v>732</v>
      </c>
      <c r="I3" s="710" t="s">
        <v>577</v>
      </c>
      <c r="J3" s="718" t="s">
        <v>578</v>
      </c>
      <c r="K3" s="87" t="s">
        <v>2063</v>
      </c>
      <c r="L3" s="22" t="s">
        <v>783</v>
      </c>
      <c r="M3" s="26" t="s">
        <v>121</v>
      </c>
      <c r="N3" s="15"/>
    </row>
    <row r="4" spans="1:14" ht="15.95" customHeight="1" x14ac:dyDescent="0.15">
      <c r="A4" s="652"/>
      <c r="B4" s="652"/>
      <c r="C4" s="652"/>
      <c r="D4" s="652"/>
      <c r="E4" s="652"/>
      <c r="F4" s="653"/>
      <c r="G4" s="668"/>
      <c r="H4" s="711"/>
      <c r="I4" s="711"/>
      <c r="J4" s="668"/>
      <c r="K4" s="716" t="s">
        <v>120</v>
      </c>
      <c r="L4" s="653"/>
      <c r="M4" s="72" t="s">
        <v>321</v>
      </c>
    </row>
    <row r="5" spans="1:14" ht="15.95" customHeight="1" x14ac:dyDescent="0.15">
      <c r="A5" s="28"/>
      <c r="B5" s="28"/>
      <c r="C5" s="28"/>
      <c r="D5" s="28"/>
      <c r="E5" s="28"/>
      <c r="F5" s="22"/>
      <c r="G5" s="88" t="s">
        <v>575</v>
      </c>
      <c r="H5" s="88" t="s">
        <v>576</v>
      </c>
      <c r="I5" s="88" t="s">
        <v>576</v>
      </c>
      <c r="J5" s="88" t="s">
        <v>576</v>
      </c>
      <c r="K5" s="723" t="s">
        <v>576</v>
      </c>
      <c r="L5" s="724"/>
      <c r="M5" s="89" t="s">
        <v>576</v>
      </c>
      <c r="N5" s="88"/>
    </row>
    <row r="6" spans="1:14" ht="15.95" customHeight="1" x14ac:dyDescent="0.15">
      <c r="A6" s="26" t="s">
        <v>3</v>
      </c>
      <c r="B6" s="30" t="s">
        <v>519</v>
      </c>
      <c r="C6" s="30" t="s">
        <v>519</v>
      </c>
      <c r="D6" s="21">
        <v>1</v>
      </c>
      <c r="E6" s="28" t="s">
        <v>530</v>
      </c>
      <c r="F6" s="22"/>
      <c r="G6" s="83">
        <v>1218</v>
      </c>
      <c r="H6" s="83">
        <f t="shared" ref="H6:H49" si="0">SUM(I6:J6)</f>
        <v>5917</v>
      </c>
      <c r="I6" s="83">
        <v>2884</v>
      </c>
      <c r="J6" s="83">
        <v>3033</v>
      </c>
      <c r="K6" s="712">
        <v>1999</v>
      </c>
      <c r="L6" s="712"/>
      <c r="M6" s="137">
        <f t="shared" ref="M6:M13" si="1">ROUND(H6/G6,2)</f>
        <v>4.8600000000000003</v>
      </c>
    </row>
    <row r="7" spans="1:14" ht="15.95" customHeight="1" x14ac:dyDescent="0.15">
      <c r="A7" s="26" t="s">
        <v>294</v>
      </c>
      <c r="B7" s="30" t="s">
        <v>529</v>
      </c>
      <c r="C7" s="30" t="s">
        <v>295</v>
      </c>
      <c r="D7" s="21">
        <v>1</v>
      </c>
      <c r="E7" s="28" t="s">
        <v>528</v>
      </c>
      <c r="F7" s="22"/>
      <c r="G7" s="83">
        <v>1735</v>
      </c>
      <c r="H7" s="83">
        <f t="shared" si="0"/>
        <v>7669</v>
      </c>
      <c r="I7" s="83">
        <v>3707</v>
      </c>
      <c r="J7" s="83">
        <v>3962</v>
      </c>
      <c r="K7" s="712">
        <v>2591</v>
      </c>
      <c r="L7" s="712"/>
      <c r="M7" s="137">
        <f t="shared" si="1"/>
        <v>4.42</v>
      </c>
    </row>
    <row r="8" spans="1:14" ht="15.95" customHeight="1" x14ac:dyDescent="0.15">
      <c r="A8" s="26" t="s">
        <v>294</v>
      </c>
      <c r="B8" s="30" t="s">
        <v>527</v>
      </c>
      <c r="C8" s="30" t="s">
        <v>295</v>
      </c>
      <c r="D8" s="21">
        <v>1</v>
      </c>
      <c r="E8" s="28" t="s">
        <v>526</v>
      </c>
      <c r="F8" s="22"/>
      <c r="G8" s="83">
        <v>2151</v>
      </c>
      <c r="H8" s="83">
        <f t="shared" si="0"/>
        <v>9878</v>
      </c>
      <c r="I8" s="83">
        <v>4692</v>
      </c>
      <c r="J8" s="83">
        <v>5186</v>
      </c>
      <c r="K8" s="712">
        <v>3337</v>
      </c>
      <c r="L8" s="712"/>
      <c r="M8" s="137">
        <f t="shared" si="1"/>
        <v>4.59</v>
      </c>
    </row>
    <row r="9" spans="1:14" ht="15.95" customHeight="1" x14ac:dyDescent="0.15">
      <c r="A9" s="26" t="s">
        <v>387</v>
      </c>
      <c r="B9" s="30" t="s">
        <v>525</v>
      </c>
      <c r="C9" s="30" t="s">
        <v>295</v>
      </c>
      <c r="D9" s="21">
        <v>1</v>
      </c>
      <c r="E9" s="28" t="s">
        <v>524</v>
      </c>
      <c r="F9" s="22"/>
      <c r="G9" s="83">
        <v>2573</v>
      </c>
      <c r="H9" s="83">
        <f t="shared" si="0"/>
        <v>11803</v>
      </c>
      <c r="I9" s="83">
        <v>5676</v>
      </c>
      <c r="J9" s="83">
        <v>6127</v>
      </c>
      <c r="K9" s="712">
        <v>3988</v>
      </c>
      <c r="L9" s="712"/>
      <c r="M9" s="137">
        <f t="shared" si="1"/>
        <v>4.59</v>
      </c>
    </row>
    <row r="10" spans="1:14" ht="15.95" customHeight="1" x14ac:dyDescent="0.15">
      <c r="A10" s="26" t="s">
        <v>294</v>
      </c>
      <c r="B10" s="30" t="s">
        <v>315</v>
      </c>
      <c r="C10" s="30" t="s">
        <v>513</v>
      </c>
      <c r="D10" s="21">
        <v>20</v>
      </c>
      <c r="E10" s="28" t="s">
        <v>523</v>
      </c>
      <c r="F10" s="22"/>
      <c r="G10" s="83">
        <v>4255</v>
      </c>
      <c r="H10" s="83">
        <f t="shared" si="0"/>
        <v>19826</v>
      </c>
      <c r="I10" s="83">
        <v>9692</v>
      </c>
      <c r="J10" s="83">
        <v>10134</v>
      </c>
      <c r="K10" s="712">
        <v>2478</v>
      </c>
      <c r="L10" s="712"/>
      <c r="M10" s="137">
        <f t="shared" si="1"/>
        <v>4.66</v>
      </c>
    </row>
    <row r="11" spans="1:14" ht="15.95" customHeight="1" x14ac:dyDescent="0.15">
      <c r="A11" s="26" t="s">
        <v>294</v>
      </c>
      <c r="B11" s="30" t="s">
        <v>295</v>
      </c>
      <c r="C11" s="30" t="s">
        <v>295</v>
      </c>
      <c r="D11" s="21">
        <v>1</v>
      </c>
      <c r="E11" s="28" t="s">
        <v>522</v>
      </c>
      <c r="F11" s="22"/>
      <c r="G11" s="83">
        <v>4878</v>
      </c>
      <c r="H11" s="83">
        <f t="shared" si="0"/>
        <v>24357</v>
      </c>
      <c r="I11" s="83">
        <v>11950</v>
      </c>
      <c r="J11" s="83">
        <v>12407</v>
      </c>
      <c r="K11" s="712">
        <v>3045</v>
      </c>
      <c r="L11" s="712"/>
      <c r="M11" s="137">
        <f t="shared" si="1"/>
        <v>4.99</v>
      </c>
    </row>
    <row r="12" spans="1:14" ht="15.95" customHeight="1" x14ac:dyDescent="0.15">
      <c r="A12" s="26" t="s">
        <v>294</v>
      </c>
      <c r="B12" s="30" t="s">
        <v>521</v>
      </c>
      <c r="C12" s="30" t="s">
        <v>295</v>
      </c>
      <c r="D12" s="21">
        <v>1</v>
      </c>
      <c r="E12" s="28" t="s">
        <v>520</v>
      </c>
      <c r="F12" s="22"/>
      <c r="G12" s="83">
        <v>5863</v>
      </c>
      <c r="H12" s="83">
        <f t="shared" si="0"/>
        <v>27794</v>
      </c>
      <c r="I12" s="83">
        <v>13369</v>
      </c>
      <c r="J12" s="83">
        <v>14425</v>
      </c>
      <c r="K12" s="712">
        <v>3390</v>
      </c>
      <c r="L12" s="712"/>
      <c r="M12" s="137">
        <f t="shared" si="1"/>
        <v>4.74</v>
      </c>
    </row>
    <row r="13" spans="1:14" ht="15.95" customHeight="1" x14ac:dyDescent="0.15">
      <c r="A13" s="26" t="s">
        <v>294</v>
      </c>
      <c r="B13" s="30" t="s">
        <v>301</v>
      </c>
      <c r="C13" s="30" t="s">
        <v>519</v>
      </c>
      <c r="D13" s="21">
        <v>1</v>
      </c>
      <c r="E13" s="28" t="s">
        <v>518</v>
      </c>
      <c r="F13" s="22"/>
      <c r="G13" s="83">
        <v>6487</v>
      </c>
      <c r="H13" s="83">
        <f t="shared" si="0"/>
        <v>33307</v>
      </c>
      <c r="I13" s="83">
        <v>15787</v>
      </c>
      <c r="J13" s="83">
        <v>17520</v>
      </c>
      <c r="K13" s="712">
        <v>4063</v>
      </c>
      <c r="L13" s="712"/>
      <c r="M13" s="137">
        <f t="shared" si="1"/>
        <v>5.13</v>
      </c>
    </row>
    <row r="14" spans="1:14" ht="15.95" customHeight="1" x14ac:dyDescent="0.15">
      <c r="A14" s="26" t="s">
        <v>294</v>
      </c>
      <c r="B14" s="30" t="s">
        <v>517</v>
      </c>
      <c r="C14" s="30" t="s">
        <v>430</v>
      </c>
      <c r="D14" s="21">
        <v>1</v>
      </c>
      <c r="E14" s="28" t="s">
        <v>516</v>
      </c>
      <c r="F14" s="22"/>
      <c r="G14" s="90" t="s">
        <v>453</v>
      </c>
      <c r="H14" s="83">
        <f t="shared" si="0"/>
        <v>28878</v>
      </c>
      <c r="I14" s="83">
        <v>13195</v>
      </c>
      <c r="J14" s="83">
        <v>15683</v>
      </c>
      <c r="K14" s="712">
        <v>3523</v>
      </c>
      <c r="L14" s="712"/>
      <c r="M14" s="139" t="s">
        <v>453</v>
      </c>
    </row>
    <row r="15" spans="1:14" ht="15.95" customHeight="1" x14ac:dyDescent="0.15">
      <c r="A15" s="26" t="s">
        <v>294</v>
      </c>
      <c r="B15" s="30" t="s">
        <v>293</v>
      </c>
      <c r="C15" s="30" t="s">
        <v>295</v>
      </c>
      <c r="D15" s="21">
        <v>1</v>
      </c>
      <c r="E15" s="28" t="s">
        <v>515</v>
      </c>
      <c r="F15" s="22"/>
      <c r="G15" s="83">
        <v>6882</v>
      </c>
      <c r="H15" s="83">
        <f t="shared" si="0"/>
        <v>30652</v>
      </c>
      <c r="I15" s="83">
        <v>14547</v>
      </c>
      <c r="J15" s="83">
        <v>16105</v>
      </c>
      <c r="K15" s="712">
        <v>3739</v>
      </c>
      <c r="L15" s="712"/>
      <c r="M15" s="137">
        <f t="shared" ref="M15:M49" si="2">ROUND(H15/G15,2)</f>
        <v>4.45</v>
      </c>
    </row>
    <row r="16" spans="1:14" ht="15.95" customHeight="1" x14ac:dyDescent="0.15">
      <c r="A16" s="26" t="s">
        <v>294</v>
      </c>
      <c r="B16" s="30" t="s">
        <v>514</v>
      </c>
      <c r="C16" s="30" t="s">
        <v>513</v>
      </c>
      <c r="D16" s="21">
        <v>1</v>
      </c>
      <c r="E16" s="28" t="s">
        <v>512</v>
      </c>
      <c r="F16" s="22"/>
      <c r="G16" s="83">
        <v>6831</v>
      </c>
      <c r="H16" s="83">
        <f t="shared" si="0"/>
        <v>31439</v>
      </c>
      <c r="I16" s="83">
        <v>14976</v>
      </c>
      <c r="J16" s="83">
        <v>16463</v>
      </c>
      <c r="K16" s="712">
        <v>3835</v>
      </c>
      <c r="L16" s="712"/>
      <c r="M16" s="140">
        <f t="shared" si="2"/>
        <v>4.5999999999999996</v>
      </c>
    </row>
    <row r="17" spans="1:13" s="15" customFormat="1" ht="15.95" customHeight="1" x14ac:dyDescent="0.15">
      <c r="A17" s="26" t="s">
        <v>294</v>
      </c>
      <c r="B17" s="30" t="s">
        <v>511</v>
      </c>
      <c r="C17" s="30" t="s">
        <v>295</v>
      </c>
      <c r="D17" s="21">
        <v>1</v>
      </c>
      <c r="E17" s="28" t="s">
        <v>510</v>
      </c>
      <c r="F17" s="22"/>
      <c r="G17" s="83">
        <v>6994</v>
      </c>
      <c r="H17" s="83">
        <f t="shared" si="0"/>
        <v>33341</v>
      </c>
      <c r="I17" s="83">
        <v>15821</v>
      </c>
      <c r="J17" s="83">
        <v>17520</v>
      </c>
      <c r="K17" s="712">
        <v>3616</v>
      </c>
      <c r="L17" s="712"/>
      <c r="M17" s="137">
        <f t="shared" si="2"/>
        <v>4.7699999999999996</v>
      </c>
    </row>
    <row r="18" spans="1:13" s="15" customFormat="1" ht="15.95" customHeight="1" x14ac:dyDescent="0.15">
      <c r="A18" s="26" t="s">
        <v>294</v>
      </c>
      <c r="B18" s="30" t="s">
        <v>509</v>
      </c>
      <c r="C18" s="30" t="s">
        <v>30</v>
      </c>
      <c r="D18" s="21">
        <v>1</v>
      </c>
      <c r="E18" s="28" t="s">
        <v>508</v>
      </c>
      <c r="F18" s="22"/>
      <c r="G18" s="83">
        <v>7489</v>
      </c>
      <c r="H18" s="83">
        <f t="shared" si="0"/>
        <v>35649</v>
      </c>
      <c r="I18" s="83">
        <v>17044</v>
      </c>
      <c r="J18" s="83">
        <v>18605</v>
      </c>
      <c r="K18" s="712">
        <v>3866</v>
      </c>
      <c r="L18" s="712"/>
      <c r="M18" s="137">
        <f t="shared" si="2"/>
        <v>4.76</v>
      </c>
    </row>
    <row r="19" spans="1:13" s="15" customFormat="1" ht="15.95" customHeight="1" x14ac:dyDescent="0.15">
      <c r="A19" s="26" t="s">
        <v>294</v>
      </c>
      <c r="B19" s="30" t="s">
        <v>507</v>
      </c>
      <c r="C19" s="30" t="s">
        <v>295</v>
      </c>
      <c r="D19" s="21">
        <v>1</v>
      </c>
      <c r="E19" s="28" t="s">
        <v>506</v>
      </c>
      <c r="F19" s="22"/>
      <c r="G19" s="83">
        <v>7787</v>
      </c>
      <c r="H19" s="83">
        <f t="shared" si="0"/>
        <v>38402</v>
      </c>
      <c r="I19" s="83">
        <v>18300</v>
      </c>
      <c r="J19" s="83">
        <v>20102</v>
      </c>
      <c r="K19" s="712">
        <v>4165</v>
      </c>
      <c r="L19" s="712"/>
      <c r="M19" s="137">
        <f t="shared" si="2"/>
        <v>4.93</v>
      </c>
    </row>
    <row r="20" spans="1:13" s="15" customFormat="1" ht="15.95" customHeight="1" x14ac:dyDescent="0.15">
      <c r="A20" s="26" t="s">
        <v>294</v>
      </c>
      <c r="B20" s="30" t="s">
        <v>505</v>
      </c>
      <c r="C20" s="30" t="s">
        <v>295</v>
      </c>
      <c r="D20" s="21">
        <v>1</v>
      </c>
      <c r="E20" s="28" t="s">
        <v>504</v>
      </c>
      <c r="F20" s="22"/>
      <c r="G20" s="83">
        <v>8990</v>
      </c>
      <c r="H20" s="83">
        <f t="shared" si="0"/>
        <v>42304</v>
      </c>
      <c r="I20" s="83">
        <v>20066</v>
      </c>
      <c r="J20" s="83">
        <v>22238</v>
      </c>
      <c r="K20" s="712">
        <v>4588</v>
      </c>
      <c r="L20" s="712"/>
      <c r="M20" s="137">
        <f t="shared" si="2"/>
        <v>4.71</v>
      </c>
    </row>
    <row r="21" spans="1:13" s="15" customFormat="1" ht="15.95" customHeight="1" x14ac:dyDescent="0.15">
      <c r="A21" s="26" t="s">
        <v>294</v>
      </c>
      <c r="B21" s="30" t="s">
        <v>503</v>
      </c>
      <c r="C21" s="30" t="s">
        <v>295</v>
      </c>
      <c r="D21" s="21">
        <v>1</v>
      </c>
      <c r="E21" s="28" t="s">
        <v>145</v>
      </c>
      <c r="F21" s="22"/>
      <c r="G21" s="83">
        <v>12641</v>
      </c>
      <c r="H21" s="83">
        <f t="shared" si="0"/>
        <v>53312</v>
      </c>
      <c r="I21" s="83">
        <v>25520</v>
      </c>
      <c r="J21" s="83">
        <v>27792</v>
      </c>
      <c r="K21" s="712">
        <v>5782</v>
      </c>
      <c r="L21" s="712"/>
      <c r="M21" s="137">
        <f t="shared" si="2"/>
        <v>4.22</v>
      </c>
    </row>
    <row r="22" spans="1:13" s="15" customFormat="1" ht="15.95" customHeight="1" x14ac:dyDescent="0.15">
      <c r="A22" s="26" t="s">
        <v>294</v>
      </c>
      <c r="B22" s="30" t="s">
        <v>144</v>
      </c>
      <c r="C22" s="30" t="s">
        <v>295</v>
      </c>
      <c r="D22" s="21">
        <v>1</v>
      </c>
      <c r="E22" s="28" t="s">
        <v>143</v>
      </c>
      <c r="F22" s="22"/>
      <c r="G22" s="83">
        <v>15567</v>
      </c>
      <c r="H22" s="83">
        <f t="shared" si="0"/>
        <v>59437</v>
      </c>
      <c r="I22" s="83">
        <v>28973</v>
      </c>
      <c r="J22" s="83">
        <v>30464</v>
      </c>
      <c r="K22" s="712">
        <v>5944</v>
      </c>
      <c r="L22" s="712"/>
      <c r="M22" s="137">
        <f t="shared" si="2"/>
        <v>3.82</v>
      </c>
    </row>
    <row r="23" spans="1:13" s="15" customFormat="1" ht="15.95" customHeight="1" x14ac:dyDescent="0.15">
      <c r="A23" s="26" t="s">
        <v>294</v>
      </c>
      <c r="B23" s="30" t="s">
        <v>142</v>
      </c>
      <c r="C23" s="30" t="s">
        <v>295</v>
      </c>
      <c r="D23" s="21">
        <v>1</v>
      </c>
      <c r="E23" s="28" t="s">
        <v>141</v>
      </c>
      <c r="F23" s="22"/>
      <c r="G23" s="83">
        <v>18730</v>
      </c>
      <c r="H23" s="83">
        <f t="shared" si="0"/>
        <v>66250</v>
      </c>
      <c r="I23" s="83">
        <v>32646</v>
      </c>
      <c r="J23" s="83">
        <v>33604</v>
      </c>
      <c r="K23" s="712">
        <v>6232</v>
      </c>
      <c r="L23" s="712"/>
      <c r="M23" s="137">
        <f t="shared" si="2"/>
        <v>3.54</v>
      </c>
    </row>
    <row r="24" spans="1:13" s="15" customFormat="1" ht="15.95" customHeight="1" x14ac:dyDescent="0.15">
      <c r="A24" s="26" t="s">
        <v>294</v>
      </c>
      <c r="B24" s="30" t="s">
        <v>140</v>
      </c>
      <c r="C24" s="30" t="s">
        <v>292</v>
      </c>
      <c r="D24" s="21">
        <v>31</v>
      </c>
      <c r="E24" s="28" t="s">
        <v>291</v>
      </c>
      <c r="F24" s="22"/>
      <c r="G24" s="83">
        <v>17915</v>
      </c>
      <c r="H24" s="83">
        <f t="shared" si="0"/>
        <v>68613</v>
      </c>
      <c r="I24" s="83">
        <v>33673</v>
      </c>
      <c r="J24" s="83">
        <v>34940</v>
      </c>
      <c r="K24" s="712">
        <v>6301</v>
      </c>
      <c r="L24" s="712"/>
      <c r="M24" s="137">
        <f t="shared" si="2"/>
        <v>3.83</v>
      </c>
    </row>
    <row r="25" spans="1:13" s="15" customFormat="1" ht="15.95" customHeight="1" x14ac:dyDescent="0.15">
      <c r="A25" s="26" t="s">
        <v>294</v>
      </c>
      <c r="B25" s="30" t="s">
        <v>140</v>
      </c>
      <c r="C25" s="30" t="s">
        <v>295</v>
      </c>
      <c r="D25" s="21">
        <v>1</v>
      </c>
      <c r="E25" s="28" t="s">
        <v>291</v>
      </c>
      <c r="F25" s="22"/>
      <c r="G25" s="83">
        <v>18104</v>
      </c>
      <c r="H25" s="83">
        <f t="shared" si="0"/>
        <v>69305</v>
      </c>
      <c r="I25" s="83">
        <v>34083</v>
      </c>
      <c r="J25" s="83">
        <v>35222</v>
      </c>
      <c r="K25" s="712">
        <v>6364</v>
      </c>
      <c r="L25" s="712"/>
      <c r="M25" s="137">
        <f t="shared" si="2"/>
        <v>3.83</v>
      </c>
    </row>
    <row r="26" spans="1:13" s="15" customFormat="1" ht="15.95" customHeight="1" x14ac:dyDescent="0.15">
      <c r="A26" s="26" t="s">
        <v>294</v>
      </c>
      <c r="B26" s="30" t="s">
        <v>139</v>
      </c>
      <c r="C26" s="30" t="s">
        <v>292</v>
      </c>
      <c r="D26" s="21">
        <v>31</v>
      </c>
      <c r="E26" s="28" t="s">
        <v>291</v>
      </c>
      <c r="F26" s="22"/>
      <c r="G26" s="83">
        <v>18100</v>
      </c>
      <c r="H26" s="83">
        <f t="shared" si="0"/>
        <v>69694</v>
      </c>
      <c r="I26" s="83">
        <v>34266</v>
      </c>
      <c r="J26" s="83">
        <v>35428</v>
      </c>
      <c r="K26" s="712">
        <v>6324</v>
      </c>
      <c r="L26" s="712"/>
      <c r="M26" s="137">
        <f t="shared" si="2"/>
        <v>3.85</v>
      </c>
    </row>
    <row r="27" spans="1:13" s="15" customFormat="1" ht="15.95" customHeight="1" x14ac:dyDescent="0.15">
      <c r="A27" s="26" t="s">
        <v>294</v>
      </c>
      <c r="B27" s="30" t="s">
        <v>139</v>
      </c>
      <c r="C27" s="30" t="s">
        <v>295</v>
      </c>
      <c r="D27" s="21">
        <v>1</v>
      </c>
      <c r="E27" s="28" t="s">
        <v>291</v>
      </c>
      <c r="F27" s="22"/>
      <c r="G27" s="83">
        <v>18379</v>
      </c>
      <c r="H27" s="83">
        <f t="shared" si="0"/>
        <v>70477</v>
      </c>
      <c r="I27" s="83">
        <v>34646</v>
      </c>
      <c r="J27" s="83">
        <v>35831</v>
      </c>
      <c r="K27" s="712">
        <v>6395</v>
      </c>
      <c r="L27" s="712"/>
      <c r="M27" s="137">
        <f t="shared" si="2"/>
        <v>3.83</v>
      </c>
    </row>
    <row r="28" spans="1:13" s="15" customFormat="1" ht="15.95" customHeight="1" x14ac:dyDescent="0.15">
      <c r="A28" s="26" t="s">
        <v>294</v>
      </c>
      <c r="B28" s="30" t="s">
        <v>53</v>
      </c>
      <c r="C28" s="30" t="s">
        <v>292</v>
      </c>
      <c r="D28" s="21">
        <v>31</v>
      </c>
      <c r="E28" s="28" t="s">
        <v>291</v>
      </c>
      <c r="F28" s="22"/>
      <c r="G28" s="83">
        <v>18413</v>
      </c>
      <c r="H28" s="83">
        <f t="shared" si="0"/>
        <v>70386</v>
      </c>
      <c r="I28" s="83">
        <v>34544</v>
      </c>
      <c r="J28" s="83">
        <v>35842</v>
      </c>
      <c r="K28" s="712">
        <v>6387</v>
      </c>
      <c r="L28" s="712"/>
      <c r="M28" s="137">
        <f t="shared" si="2"/>
        <v>3.82</v>
      </c>
    </row>
    <row r="29" spans="1:13" s="15" customFormat="1" ht="15.95" customHeight="1" x14ac:dyDescent="0.15">
      <c r="A29" s="26" t="s">
        <v>294</v>
      </c>
      <c r="B29" s="30" t="s">
        <v>53</v>
      </c>
      <c r="C29" s="30" t="s">
        <v>295</v>
      </c>
      <c r="D29" s="21">
        <v>1</v>
      </c>
      <c r="E29" s="28" t="s">
        <v>291</v>
      </c>
      <c r="F29" s="22"/>
      <c r="G29" s="83">
        <v>18470</v>
      </c>
      <c r="H29" s="83">
        <f t="shared" si="0"/>
        <v>69908</v>
      </c>
      <c r="I29" s="83">
        <v>34391</v>
      </c>
      <c r="J29" s="83">
        <v>35517</v>
      </c>
      <c r="K29" s="712">
        <v>6344</v>
      </c>
      <c r="L29" s="712"/>
      <c r="M29" s="137">
        <f t="shared" si="2"/>
        <v>3.78</v>
      </c>
    </row>
    <row r="30" spans="1:13" s="15" customFormat="1" ht="15.95" customHeight="1" x14ac:dyDescent="0.15">
      <c r="A30" s="26" t="s">
        <v>294</v>
      </c>
      <c r="B30" s="30" t="s">
        <v>54</v>
      </c>
      <c r="C30" s="30" t="s">
        <v>292</v>
      </c>
      <c r="D30" s="21">
        <v>31</v>
      </c>
      <c r="E30" s="28" t="s">
        <v>291</v>
      </c>
      <c r="F30" s="22"/>
      <c r="G30" s="83">
        <v>18411</v>
      </c>
      <c r="H30" s="83">
        <f t="shared" si="0"/>
        <v>69604</v>
      </c>
      <c r="I30" s="83">
        <v>34199</v>
      </c>
      <c r="J30" s="83">
        <v>35405</v>
      </c>
      <c r="K30" s="712">
        <v>6316</v>
      </c>
      <c r="L30" s="712"/>
      <c r="M30" s="137">
        <f t="shared" si="2"/>
        <v>3.78</v>
      </c>
    </row>
    <row r="31" spans="1:13" s="15" customFormat="1" ht="15.95" customHeight="1" x14ac:dyDescent="0.15">
      <c r="A31" s="26" t="s">
        <v>294</v>
      </c>
      <c r="B31" s="30" t="s">
        <v>54</v>
      </c>
      <c r="C31" s="30" t="s">
        <v>295</v>
      </c>
      <c r="D31" s="21">
        <v>1</v>
      </c>
      <c r="E31" s="28" t="s">
        <v>291</v>
      </c>
      <c r="F31" s="22"/>
      <c r="G31" s="83">
        <v>18546</v>
      </c>
      <c r="H31" s="83">
        <f t="shared" si="0"/>
        <v>69122</v>
      </c>
      <c r="I31" s="83">
        <v>34040</v>
      </c>
      <c r="J31" s="83">
        <v>35082</v>
      </c>
      <c r="K31" s="712">
        <v>6155</v>
      </c>
      <c r="L31" s="713"/>
      <c r="M31" s="137">
        <f t="shared" si="2"/>
        <v>3.73</v>
      </c>
    </row>
    <row r="32" spans="1:13" s="15" customFormat="1" ht="15.95" customHeight="1" x14ac:dyDescent="0.15">
      <c r="A32" s="26" t="s">
        <v>294</v>
      </c>
      <c r="B32" s="30" t="s">
        <v>822</v>
      </c>
      <c r="C32" s="30" t="s">
        <v>292</v>
      </c>
      <c r="D32" s="21">
        <v>31</v>
      </c>
      <c r="E32" s="28" t="s">
        <v>291</v>
      </c>
      <c r="F32" s="22"/>
      <c r="G32" s="83">
        <v>18619</v>
      </c>
      <c r="H32" s="83">
        <f t="shared" si="0"/>
        <v>68629</v>
      </c>
      <c r="I32" s="83">
        <v>33854</v>
      </c>
      <c r="J32" s="83">
        <v>34775</v>
      </c>
      <c r="K32" s="712">
        <v>6057</v>
      </c>
      <c r="L32" s="713"/>
      <c r="M32" s="137">
        <f t="shared" si="2"/>
        <v>3.69</v>
      </c>
    </row>
    <row r="33" spans="1:13" s="15" customFormat="1" ht="15.95" customHeight="1" x14ac:dyDescent="0.15">
      <c r="A33" s="26" t="s">
        <v>294</v>
      </c>
      <c r="B33" s="30" t="s">
        <v>822</v>
      </c>
      <c r="C33" s="30" t="s">
        <v>295</v>
      </c>
      <c r="D33" s="21">
        <v>1</v>
      </c>
      <c r="E33" s="28" t="s">
        <v>138</v>
      </c>
      <c r="F33" s="22"/>
      <c r="G33" s="83">
        <v>20613</v>
      </c>
      <c r="H33" s="83">
        <f t="shared" si="0"/>
        <v>67474</v>
      </c>
      <c r="I33" s="83">
        <v>33085</v>
      </c>
      <c r="J33" s="83">
        <v>34389</v>
      </c>
      <c r="K33" s="712">
        <v>5955</v>
      </c>
      <c r="L33" s="713"/>
      <c r="M33" s="137">
        <f t="shared" si="2"/>
        <v>3.27</v>
      </c>
    </row>
    <row r="34" spans="1:13" s="15" customFormat="1" ht="15.95" customHeight="1" x14ac:dyDescent="0.15">
      <c r="A34" s="26" t="s">
        <v>294</v>
      </c>
      <c r="B34" s="30" t="s">
        <v>822</v>
      </c>
      <c r="C34" s="30" t="s">
        <v>295</v>
      </c>
      <c r="D34" s="21">
        <v>1</v>
      </c>
      <c r="E34" s="28" t="s">
        <v>291</v>
      </c>
      <c r="F34" s="22"/>
      <c r="G34" s="83">
        <v>19066</v>
      </c>
      <c r="H34" s="83">
        <f t="shared" si="0"/>
        <v>68528</v>
      </c>
      <c r="I34" s="83">
        <v>33767</v>
      </c>
      <c r="J34" s="83">
        <v>34761</v>
      </c>
      <c r="K34" s="712">
        <v>6048</v>
      </c>
      <c r="L34" s="713"/>
      <c r="M34" s="137">
        <f t="shared" si="2"/>
        <v>3.59</v>
      </c>
    </row>
    <row r="35" spans="1:13" s="15" customFormat="1" ht="15.95" customHeight="1" x14ac:dyDescent="0.15">
      <c r="A35" s="26" t="s">
        <v>294</v>
      </c>
      <c r="B35" s="30" t="s">
        <v>137</v>
      </c>
      <c r="C35" s="30" t="s">
        <v>292</v>
      </c>
      <c r="D35" s="21">
        <v>31</v>
      </c>
      <c r="E35" s="28" t="s">
        <v>291</v>
      </c>
      <c r="F35" s="22"/>
      <c r="G35" s="83">
        <v>19419</v>
      </c>
      <c r="H35" s="83">
        <f t="shared" si="0"/>
        <v>68217</v>
      </c>
      <c r="I35" s="83">
        <v>33586</v>
      </c>
      <c r="J35" s="83">
        <v>34631</v>
      </c>
      <c r="K35" s="712">
        <v>5922</v>
      </c>
      <c r="L35" s="713"/>
      <c r="M35" s="137">
        <f t="shared" si="2"/>
        <v>3.51</v>
      </c>
    </row>
    <row r="36" spans="1:13" s="15" customFormat="1" ht="15.95" customHeight="1" x14ac:dyDescent="0.15">
      <c r="A36" s="26" t="s">
        <v>294</v>
      </c>
      <c r="B36" s="30" t="s">
        <v>137</v>
      </c>
      <c r="C36" s="30" t="s">
        <v>295</v>
      </c>
      <c r="D36" s="21">
        <v>1</v>
      </c>
      <c r="E36" s="28" t="s">
        <v>291</v>
      </c>
      <c r="F36" s="22"/>
      <c r="G36" s="83">
        <v>19930</v>
      </c>
      <c r="H36" s="83">
        <f t="shared" si="0"/>
        <v>68352</v>
      </c>
      <c r="I36" s="83">
        <v>33650</v>
      </c>
      <c r="J36" s="83">
        <v>34702</v>
      </c>
      <c r="K36" s="712">
        <v>5928</v>
      </c>
      <c r="L36" s="713"/>
      <c r="M36" s="137">
        <f t="shared" si="2"/>
        <v>3.43</v>
      </c>
    </row>
    <row r="37" spans="1:13" s="15" customFormat="1" ht="15.95" customHeight="1" x14ac:dyDescent="0.15">
      <c r="A37" s="26" t="s">
        <v>294</v>
      </c>
      <c r="B37" s="30" t="s">
        <v>134</v>
      </c>
      <c r="C37" s="30" t="s">
        <v>292</v>
      </c>
      <c r="D37" s="21">
        <v>31</v>
      </c>
      <c r="E37" s="28" t="s">
        <v>291</v>
      </c>
      <c r="F37" s="22"/>
      <c r="G37" s="83">
        <v>20223</v>
      </c>
      <c r="H37" s="83">
        <f t="shared" si="0"/>
        <v>68027</v>
      </c>
      <c r="I37" s="83">
        <v>33446</v>
      </c>
      <c r="J37" s="83">
        <v>34581</v>
      </c>
      <c r="K37" s="712">
        <v>5900</v>
      </c>
      <c r="L37" s="713"/>
      <c r="M37" s="137">
        <f t="shared" si="2"/>
        <v>3.36</v>
      </c>
    </row>
    <row r="38" spans="1:13" s="15" customFormat="1" ht="15.95" customHeight="1" x14ac:dyDescent="0.15">
      <c r="A38" s="26" t="s">
        <v>294</v>
      </c>
      <c r="B38" s="30" t="s">
        <v>134</v>
      </c>
      <c r="C38" s="30" t="s">
        <v>295</v>
      </c>
      <c r="D38" s="21">
        <v>1</v>
      </c>
      <c r="E38" s="28" t="s">
        <v>291</v>
      </c>
      <c r="F38" s="22"/>
      <c r="G38" s="83">
        <v>20632</v>
      </c>
      <c r="H38" s="83">
        <f t="shared" si="0"/>
        <v>68115</v>
      </c>
      <c r="I38" s="83">
        <v>33516</v>
      </c>
      <c r="J38" s="83">
        <v>34599</v>
      </c>
      <c r="K38" s="712">
        <v>5908</v>
      </c>
      <c r="L38" s="713"/>
      <c r="M38" s="140">
        <f t="shared" si="2"/>
        <v>3.3</v>
      </c>
    </row>
    <row r="39" spans="1:13" s="15" customFormat="1" ht="15.95" customHeight="1" x14ac:dyDescent="0.15">
      <c r="A39" s="26" t="s">
        <v>294</v>
      </c>
      <c r="B39" s="30" t="s">
        <v>133</v>
      </c>
      <c r="C39" s="30" t="s">
        <v>292</v>
      </c>
      <c r="D39" s="21">
        <v>31</v>
      </c>
      <c r="E39" s="28" t="s">
        <v>291</v>
      </c>
      <c r="F39" s="22"/>
      <c r="G39" s="83">
        <v>20972</v>
      </c>
      <c r="H39" s="83">
        <f t="shared" si="0"/>
        <v>67955</v>
      </c>
      <c r="I39" s="83">
        <v>33450</v>
      </c>
      <c r="J39" s="83">
        <v>34505</v>
      </c>
      <c r="K39" s="712">
        <v>5894</v>
      </c>
      <c r="L39" s="713"/>
      <c r="M39" s="137">
        <f t="shared" si="2"/>
        <v>3.24</v>
      </c>
    </row>
    <row r="40" spans="1:13" s="15" customFormat="1" ht="15.95" customHeight="1" x14ac:dyDescent="0.15">
      <c r="A40" s="26" t="s">
        <v>294</v>
      </c>
      <c r="B40" s="30" t="s">
        <v>133</v>
      </c>
      <c r="C40" s="30" t="s">
        <v>295</v>
      </c>
      <c r="D40" s="21">
        <v>1</v>
      </c>
      <c r="E40" s="28" t="s">
        <v>291</v>
      </c>
      <c r="F40" s="22"/>
      <c r="G40" s="83">
        <v>21697</v>
      </c>
      <c r="H40" s="83">
        <f t="shared" si="0"/>
        <v>68483</v>
      </c>
      <c r="I40" s="83">
        <v>33693</v>
      </c>
      <c r="J40" s="83">
        <v>34790</v>
      </c>
      <c r="K40" s="712">
        <v>5940</v>
      </c>
      <c r="L40" s="713"/>
      <c r="M40" s="137">
        <f t="shared" si="2"/>
        <v>3.16</v>
      </c>
    </row>
    <row r="41" spans="1:13" s="15" customFormat="1" ht="15.95" customHeight="1" x14ac:dyDescent="0.15">
      <c r="A41" s="26" t="s">
        <v>294</v>
      </c>
      <c r="B41" s="30" t="s">
        <v>132</v>
      </c>
      <c r="C41" s="30" t="s">
        <v>292</v>
      </c>
      <c r="D41" s="21">
        <v>31</v>
      </c>
      <c r="E41" s="28" t="s">
        <v>291</v>
      </c>
      <c r="F41" s="22"/>
      <c r="G41" s="83">
        <v>21818</v>
      </c>
      <c r="H41" s="83">
        <f t="shared" si="0"/>
        <v>68818</v>
      </c>
      <c r="I41" s="83">
        <v>33826</v>
      </c>
      <c r="J41" s="83">
        <v>34992</v>
      </c>
      <c r="K41" s="712">
        <v>5969</v>
      </c>
      <c r="L41" s="713"/>
      <c r="M41" s="137">
        <f t="shared" si="2"/>
        <v>3.15</v>
      </c>
    </row>
    <row r="42" spans="1:13" s="15" customFormat="1" ht="15.95" customHeight="1" x14ac:dyDescent="0.15">
      <c r="A42" s="26" t="s">
        <v>294</v>
      </c>
      <c r="B42" s="30" t="s">
        <v>132</v>
      </c>
      <c r="C42" s="30" t="s">
        <v>295</v>
      </c>
      <c r="D42" s="21">
        <v>1</v>
      </c>
      <c r="E42" s="28" t="s">
        <v>291</v>
      </c>
      <c r="F42" s="22"/>
      <c r="G42" s="83">
        <v>21837</v>
      </c>
      <c r="H42" s="83">
        <f t="shared" si="0"/>
        <v>68675</v>
      </c>
      <c r="I42" s="83">
        <v>33787</v>
      </c>
      <c r="J42" s="83">
        <v>34888</v>
      </c>
      <c r="K42" s="712">
        <v>5956</v>
      </c>
      <c r="L42" s="713"/>
      <c r="M42" s="137">
        <f t="shared" si="2"/>
        <v>3.14</v>
      </c>
    </row>
    <row r="43" spans="1:13" s="15" customFormat="1" ht="15.95" customHeight="1" x14ac:dyDescent="0.15">
      <c r="A43" s="26" t="s">
        <v>294</v>
      </c>
      <c r="B43" s="30" t="s">
        <v>130</v>
      </c>
      <c r="C43" s="30" t="s">
        <v>292</v>
      </c>
      <c r="D43" s="21">
        <v>31</v>
      </c>
      <c r="E43" s="28" t="s">
        <v>291</v>
      </c>
      <c r="F43" s="22"/>
      <c r="G43" s="83">
        <v>21996</v>
      </c>
      <c r="H43" s="83">
        <f t="shared" si="0"/>
        <v>69038</v>
      </c>
      <c r="I43" s="83">
        <v>33951</v>
      </c>
      <c r="J43" s="83">
        <v>35087</v>
      </c>
      <c r="K43" s="712">
        <v>5988</v>
      </c>
      <c r="L43" s="713"/>
      <c r="M43" s="137">
        <f t="shared" si="2"/>
        <v>3.14</v>
      </c>
    </row>
    <row r="44" spans="1:13" s="15" customFormat="1" ht="15.95" customHeight="1" x14ac:dyDescent="0.15">
      <c r="A44" s="26" t="s">
        <v>294</v>
      </c>
      <c r="B44" s="30" t="s">
        <v>130</v>
      </c>
      <c r="C44" s="30" t="s">
        <v>295</v>
      </c>
      <c r="D44" s="21">
        <v>1</v>
      </c>
      <c r="E44" s="28" t="s">
        <v>131</v>
      </c>
      <c r="F44" s="22"/>
      <c r="G44" s="83">
        <v>21045</v>
      </c>
      <c r="H44" s="83">
        <f t="shared" si="0"/>
        <v>67755</v>
      </c>
      <c r="I44" s="83">
        <v>33148</v>
      </c>
      <c r="J44" s="83">
        <v>34607</v>
      </c>
      <c r="K44" s="712">
        <v>5876</v>
      </c>
      <c r="L44" s="713"/>
      <c r="M44" s="137">
        <f t="shared" si="2"/>
        <v>3.22</v>
      </c>
    </row>
    <row r="45" spans="1:13" s="15" customFormat="1" ht="15.95" customHeight="1" x14ac:dyDescent="0.15">
      <c r="A45" s="26" t="s">
        <v>294</v>
      </c>
      <c r="B45" s="30" t="s">
        <v>130</v>
      </c>
      <c r="C45" s="30" t="s">
        <v>295</v>
      </c>
      <c r="D45" s="21">
        <v>1</v>
      </c>
      <c r="E45" s="28" t="s">
        <v>291</v>
      </c>
      <c r="F45" s="22"/>
      <c r="G45" s="83">
        <v>22097</v>
      </c>
      <c r="H45" s="83">
        <f t="shared" si="0"/>
        <v>69022</v>
      </c>
      <c r="I45" s="83">
        <v>33927</v>
      </c>
      <c r="J45" s="83">
        <v>35095</v>
      </c>
      <c r="K45" s="712">
        <v>5986</v>
      </c>
      <c r="L45" s="713"/>
      <c r="M45" s="137">
        <f t="shared" si="2"/>
        <v>3.12</v>
      </c>
    </row>
    <row r="46" spans="1:13" s="15" customFormat="1" ht="15.95" customHeight="1" x14ac:dyDescent="0.15">
      <c r="A46" s="26" t="s">
        <v>294</v>
      </c>
      <c r="B46" s="30" t="s">
        <v>129</v>
      </c>
      <c r="C46" s="30" t="s">
        <v>292</v>
      </c>
      <c r="D46" s="21">
        <v>31</v>
      </c>
      <c r="E46" s="28" t="s">
        <v>291</v>
      </c>
      <c r="F46" s="22"/>
      <c r="G46" s="83">
        <v>22275</v>
      </c>
      <c r="H46" s="83">
        <f t="shared" si="0"/>
        <v>69381</v>
      </c>
      <c r="I46" s="83">
        <v>34106</v>
      </c>
      <c r="J46" s="83">
        <v>35275</v>
      </c>
      <c r="K46" s="712">
        <v>5940</v>
      </c>
      <c r="L46" s="713"/>
      <c r="M46" s="137">
        <f t="shared" si="2"/>
        <v>3.11</v>
      </c>
    </row>
    <row r="47" spans="1:13" s="15" customFormat="1" ht="15.95" customHeight="1" x14ac:dyDescent="0.15">
      <c r="A47" s="26" t="s">
        <v>294</v>
      </c>
      <c r="B47" s="30" t="s">
        <v>129</v>
      </c>
      <c r="C47" s="30" t="s">
        <v>295</v>
      </c>
      <c r="D47" s="21">
        <v>1</v>
      </c>
      <c r="E47" s="28" t="s">
        <v>291</v>
      </c>
      <c r="F47" s="22"/>
      <c r="G47" s="83">
        <v>22294</v>
      </c>
      <c r="H47" s="83">
        <f t="shared" si="0"/>
        <v>69163</v>
      </c>
      <c r="I47" s="83">
        <v>33930</v>
      </c>
      <c r="J47" s="83">
        <v>35233</v>
      </c>
      <c r="K47" s="712">
        <v>5921</v>
      </c>
      <c r="L47" s="713"/>
      <c r="M47" s="138">
        <f t="shared" si="2"/>
        <v>3.1</v>
      </c>
    </row>
    <row r="48" spans="1:13" s="15" customFormat="1" ht="15.95" customHeight="1" x14ac:dyDescent="0.15">
      <c r="A48" s="26" t="s">
        <v>294</v>
      </c>
      <c r="B48" s="30" t="s">
        <v>128</v>
      </c>
      <c r="C48" s="30" t="s">
        <v>292</v>
      </c>
      <c r="D48" s="21">
        <v>31</v>
      </c>
      <c r="E48" s="28" t="s">
        <v>291</v>
      </c>
      <c r="F48" s="22"/>
      <c r="G48" s="91">
        <v>22479</v>
      </c>
      <c r="H48" s="91">
        <f t="shared" si="0"/>
        <v>69529</v>
      </c>
      <c r="I48" s="91">
        <v>34135</v>
      </c>
      <c r="J48" s="91">
        <v>35394</v>
      </c>
      <c r="K48" s="728">
        <v>5907</v>
      </c>
      <c r="L48" s="674"/>
      <c r="M48" s="136">
        <f t="shared" si="2"/>
        <v>3.09</v>
      </c>
    </row>
    <row r="49" spans="1:13" s="15" customFormat="1" ht="15.95" customHeight="1" x14ac:dyDescent="0.15">
      <c r="A49" s="26" t="s">
        <v>294</v>
      </c>
      <c r="B49" s="30" t="s">
        <v>128</v>
      </c>
      <c r="C49" s="30" t="s">
        <v>295</v>
      </c>
      <c r="D49" s="21">
        <v>1</v>
      </c>
      <c r="E49" s="28" t="s">
        <v>291</v>
      </c>
      <c r="F49" s="22"/>
      <c r="G49" s="93">
        <v>22495</v>
      </c>
      <c r="H49" s="91">
        <f t="shared" si="0"/>
        <v>69232</v>
      </c>
      <c r="I49" s="91">
        <v>33970</v>
      </c>
      <c r="J49" s="91">
        <v>35262</v>
      </c>
      <c r="K49" s="709">
        <v>5877</v>
      </c>
      <c r="L49" s="709"/>
      <c r="M49" s="136">
        <f t="shared" si="2"/>
        <v>3.08</v>
      </c>
    </row>
    <row r="50" spans="1:13" s="15" customFormat="1" ht="15.95" customHeight="1" x14ac:dyDescent="0.15">
      <c r="A50" s="26" t="s">
        <v>294</v>
      </c>
      <c r="B50" s="30" t="s">
        <v>320</v>
      </c>
      <c r="C50" s="30" t="s">
        <v>292</v>
      </c>
      <c r="D50" s="21">
        <v>31</v>
      </c>
      <c r="E50" s="28" t="s">
        <v>291</v>
      </c>
      <c r="F50" s="22"/>
      <c r="G50" s="91">
        <v>22531</v>
      </c>
      <c r="H50" s="91">
        <f>SUM(I50:J50)</f>
        <v>69175</v>
      </c>
      <c r="I50" s="91">
        <v>33904</v>
      </c>
      <c r="J50" s="91">
        <v>35271</v>
      </c>
      <c r="K50" s="709">
        <v>5872</v>
      </c>
      <c r="L50" s="709"/>
      <c r="M50" s="136">
        <f>ROUND(H50/G50,2)</f>
        <v>3.07</v>
      </c>
    </row>
    <row r="51" spans="1:13" s="15" customFormat="1" ht="15.95" customHeight="1" x14ac:dyDescent="0.15">
      <c r="A51" s="26" t="s">
        <v>294</v>
      </c>
      <c r="B51" s="30" t="s">
        <v>320</v>
      </c>
      <c r="C51" s="30" t="s">
        <v>295</v>
      </c>
      <c r="D51" s="21">
        <v>1</v>
      </c>
      <c r="E51" s="28" t="s">
        <v>291</v>
      </c>
      <c r="F51" s="22"/>
      <c r="G51" s="91">
        <v>22469</v>
      </c>
      <c r="H51" s="91">
        <f>SUM(I51:J51)</f>
        <v>68586</v>
      </c>
      <c r="I51" s="91">
        <v>33642</v>
      </c>
      <c r="J51" s="91">
        <v>34944</v>
      </c>
      <c r="K51" s="709">
        <v>5822</v>
      </c>
      <c r="L51" s="709"/>
      <c r="M51" s="136">
        <f>ROUND(H51/G51,2)</f>
        <v>3.05</v>
      </c>
    </row>
    <row r="52" spans="1:13" s="15" customFormat="1" ht="15.95" customHeight="1" thickBot="1" x14ac:dyDescent="0.2">
      <c r="A52" s="39" t="s">
        <v>127</v>
      </c>
      <c r="B52" s="33"/>
      <c r="C52" s="94"/>
      <c r="D52" s="39"/>
      <c r="E52" s="39"/>
      <c r="F52" s="39"/>
      <c r="G52" s="95"/>
      <c r="H52" s="95"/>
      <c r="I52" s="95"/>
      <c r="J52" s="95"/>
      <c r="K52" s="95"/>
      <c r="L52" s="95"/>
      <c r="M52" s="39"/>
    </row>
    <row r="53" spans="1:13" s="15" customFormat="1" ht="15.95" customHeight="1" x14ac:dyDescent="0.15">
      <c r="A53" s="650" t="s">
        <v>126</v>
      </c>
      <c r="B53" s="650"/>
      <c r="C53" s="650"/>
      <c r="D53" s="650"/>
      <c r="E53" s="650"/>
      <c r="F53" s="651"/>
      <c r="G53" s="715" t="s">
        <v>125</v>
      </c>
      <c r="H53" s="716" t="s">
        <v>124</v>
      </c>
      <c r="I53" s="652"/>
      <c r="J53" s="653"/>
      <c r="K53" s="715" t="s">
        <v>123</v>
      </c>
      <c r="L53" s="717"/>
      <c r="M53" s="26" t="s">
        <v>122</v>
      </c>
    </row>
    <row r="54" spans="1:13" s="15" customFormat="1" ht="15.95" customHeight="1" x14ac:dyDescent="0.15">
      <c r="A54" s="650"/>
      <c r="B54" s="650"/>
      <c r="C54" s="650"/>
      <c r="D54" s="650"/>
      <c r="E54" s="650"/>
      <c r="F54" s="651"/>
      <c r="G54" s="667"/>
      <c r="H54" s="710" t="s">
        <v>732</v>
      </c>
      <c r="I54" s="710" t="s">
        <v>577</v>
      </c>
      <c r="J54" s="718" t="s">
        <v>578</v>
      </c>
      <c r="K54" s="87" t="s">
        <v>2063</v>
      </c>
      <c r="L54" s="22" t="s">
        <v>783</v>
      </c>
      <c r="M54" s="26" t="s">
        <v>121</v>
      </c>
    </row>
    <row r="55" spans="1:13" s="15" customFormat="1" ht="15.95" customHeight="1" x14ac:dyDescent="0.15">
      <c r="A55" s="652"/>
      <c r="B55" s="652"/>
      <c r="C55" s="652"/>
      <c r="D55" s="652"/>
      <c r="E55" s="652"/>
      <c r="F55" s="653"/>
      <c r="G55" s="668"/>
      <c r="H55" s="711"/>
      <c r="I55" s="711"/>
      <c r="J55" s="668"/>
      <c r="K55" s="716" t="s">
        <v>120</v>
      </c>
      <c r="L55" s="653"/>
      <c r="M55" s="72" t="s">
        <v>321</v>
      </c>
    </row>
    <row r="56" spans="1:13" s="15" customFormat="1" ht="15.95" customHeight="1" x14ac:dyDescent="0.15">
      <c r="A56" s="26"/>
      <c r="B56" s="26"/>
      <c r="C56" s="26"/>
      <c r="D56" s="26"/>
      <c r="E56" s="26"/>
      <c r="F56" s="54"/>
      <c r="G56" s="88" t="s">
        <v>575</v>
      </c>
      <c r="H56" s="88" t="s">
        <v>576</v>
      </c>
      <c r="I56" s="88" t="s">
        <v>576</v>
      </c>
      <c r="J56" s="88" t="s">
        <v>576</v>
      </c>
      <c r="K56" s="723" t="s">
        <v>576</v>
      </c>
      <c r="L56" s="724"/>
      <c r="M56" s="89" t="s">
        <v>576</v>
      </c>
    </row>
    <row r="57" spans="1:13" s="15" customFormat="1" ht="15.95" customHeight="1" x14ac:dyDescent="0.15">
      <c r="A57" s="26" t="s">
        <v>110</v>
      </c>
      <c r="B57" s="29" t="s">
        <v>319</v>
      </c>
      <c r="C57" s="30" t="s">
        <v>292</v>
      </c>
      <c r="D57" s="21">
        <v>31</v>
      </c>
      <c r="E57" s="28" t="s">
        <v>291</v>
      </c>
      <c r="F57" s="22"/>
      <c r="G57" s="91">
        <v>22663</v>
      </c>
      <c r="H57" s="91">
        <f>SUM(I57:J57)</f>
        <v>68819</v>
      </c>
      <c r="I57" s="91">
        <v>33785</v>
      </c>
      <c r="J57" s="91">
        <v>35034</v>
      </c>
      <c r="K57" s="709">
        <v>5754</v>
      </c>
      <c r="L57" s="709"/>
      <c r="M57" s="136">
        <f>ROUND(H57/G57,2)</f>
        <v>3.04</v>
      </c>
    </row>
    <row r="58" spans="1:13" s="15" customFormat="1" ht="15.95" customHeight="1" x14ac:dyDescent="0.15">
      <c r="A58" s="26" t="s">
        <v>294</v>
      </c>
      <c r="B58" s="29" t="s">
        <v>319</v>
      </c>
      <c r="C58" s="30" t="s">
        <v>295</v>
      </c>
      <c r="D58" s="21">
        <v>1</v>
      </c>
      <c r="E58" s="28" t="s">
        <v>291</v>
      </c>
      <c r="F58" s="22"/>
      <c r="G58" s="91">
        <v>22782</v>
      </c>
      <c r="H58" s="91">
        <f>SUM(I58:J58)</f>
        <v>68770</v>
      </c>
      <c r="I58" s="91">
        <v>33765</v>
      </c>
      <c r="J58" s="91">
        <v>35005</v>
      </c>
      <c r="K58" s="709">
        <v>5750</v>
      </c>
      <c r="L58" s="709"/>
      <c r="M58" s="136">
        <f>ROUND(H58/G58,2)</f>
        <v>3.02</v>
      </c>
    </row>
    <row r="59" spans="1:13" s="15" customFormat="1" ht="15.95" customHeight="1" x14ac:dyDescent="0.15">
      <c r="A59" s="26" t="s">
        <v>294</v>
      </c>
      <c r="B59" s="30" t="s">
        <v>78</v>
      </c>
      <c r="C59" s="30" t="s">
        <v>209</v>
      </c>
      <c r="D59" s="21">
        <v>31</v>
      </c>
      <c r="E59" s="28" t="s">
        <v>291</v>
      </c>
      <c r="F59" s="22"/>
      <c r="G59" s="91">
        <v>22847</v>
      </c>
      <c r="H59" s="91">
        <f>SUM(I59:J59)</f>
        <v>68715</v>
      </c>
      <c r="I59" s="91">
        <v>33716</v>
      </c>
      <c r="J59" s="91">
        <v>34999</v>
      </c>
      <c r="K59" s="709">
        <v>5873</v>
      </c>
      <c r="L59" s="709"/>
      <c r="M59" s="136">
        <f>ROUND(H59/G59,2)</f>
        <v>3.01</v>
      </c>
    </row>
    <row r="60" spans="1:13" s="15" customFormat="1" ht="15.95" customHeight="1" x14ac:dyDescent="0.15">
      <c r="A60" s="26" t="s">
        <v>294</v>
      </c>
      <c r="B60" s="30" t="s">
        <v>430</v>
      </c>
      <c r="C60" s="30" t="s">
        <v>295</v>
      </c>
      <c r="D60" s="21">
        <v>1</v>
      </c>
      <c r="E60" s="28" t="s">
        <v>318</v>
      </c>
      <c r="F60" s="22"/>
      <c r="G60" s="83">
        <v>21853</v>
      </c>
      <c r="H60" s="83">
        <f t="shared" ref="H60:H96" si="3">SUM(I60:J60)</f>
        <v>67035</v>
      </c>
      <c r="I60" s="83">
        <v>32603</v>
      </c>
      <c r="J60" s="83">
        <v>34432</v>
      </c>
      <c r="K60" s="708">
        <v>5749</v>
      </c>
      <c r="L60" s="708"/>
      <c r="M60" s="137">
        <f t="shared" ref="M60:M86" si="4">ROUND(H60/G60,2)</f>
        <v>3.07</v>
      </c>
    </row>
    <row r="61" spans="1:13" s="15" customFormat="1" ht="15.95" customHeight="1" x14ac:dyDescent="0.15">
      <c r="A61" s="26" t="s">
        <v>294</v>
      </c>
      <c r="B61" s="30" t="s">
        <v>430</v>
      </c>
      <c r="C61" s="30" t="s">
        <v>295</v>
      </c>
      <c r="D61" s="21">
        <v>1</v>
      </c>
      <c r="E61" s="28" t="s">
        <v>291</v>
      </c>
      <c r="F61" s="22"/>
      <c r="G61" s="83">
        <v>22953</v>
      </c>
      <c r="H61" s="83">
        <f t="shared" si="3"/>
        <v>68649</v>
      </c>
      <c r="I61" s="83">
        <v>33660</v>
      </c>
      <c r="J61" s="83">
        <v>34989</v>
      </c>
      <c r="K61" s="708">
        <v>5852</v>
      </c>
      <c r="L61" s="708"/>
      <c r="M61" s="137">
        <f t="shared" si="4"/>
        <v>2.99</v>
      </c>
    </row>
    <row r="62" spans="1:13" s="15" customFormat="1" ht="15.95" customHeight="1" x14ac:dyDescent="0.15">
      <c r="A62" s="26" t="s">
        <v>294</v>
      </c>
      <c r="B62" s="30" t="s">
        <v>299</v>
      </c>
      <c r="C62" s="30" t="s">
        <v>299</v>
      </c>
      <c r="D62" s="21">
        <v>31</v>
      </c>
      <c r="E62" s="28" t="s">
        <v>291</v>
      </c>
      <c r="F62" s="22"/>
      <c r="G62" s="83">
        <v>23166</v>
      </c>
      <c r="H62" s="83">
        <f t="shared" si="3"/>
        <v>68965</v>
      </c>
      <c r="I62" s="83">
        <v>33773</v>
      </c>
      <c r="J62" s="83">
        <v>35192</v>
      </c>
      <c r="K62" s="708">
        <v>5874</v>
      </c>
      <c r="L62" s="708"/>
      <c r="M62" s="137">
        <f t="shared" si="4"/>
        <v>2.98</v>
      </c>
    </row>
    <row r="63" spans="1:13" s="15" customFormat="1" ht="15.95" customHeight="1" x14ac:dyDescent="0.15">
      <c r="A63" s="26" t="s">
        <v>294</v>
      </c>
      <c r="B63" s="30" t="s">
        <v>299</v>
      </c>
      <c r="C63" s="30" t="s">
        <v>295</v>
      </c>
      <c r="D63" s="21">
        <v>1</v>
      </c>
      <c r="E63" s="28" t="s">
        <v>291</v>
      </c>
      <c r="F63" s="22"/>
      <c r="G63" s="83">
        <v>23282</v>
      </c>
      <c r="H63" s="83">
        <f t="shared" si="3"/>
        <v>68825</v>
      </c>
      <c r="I63" s="83">
        <v>33682</v>
      </c>
      <c r="J63" s="83">
        <v>35143</v>
      </c>
      <c r="K63" s="708">
        <v>5862</v>
      </c>
      <c r="L63" s="708"/>
      <c r="M63" s="137">
        <f t="shared" si="4"/>
        <v>2.96</v>
      </c>
    </row>
    <row r="64" spans="1:13" s="15" customFormat="1" ht="15.95" customHeight="1" x14ac:dyDescent="0.15">
      <c r="A64" s="26" t="s">
        <v>294</v>
      </c>
      <c r="B64" s="30" t="s">
        <v>317</v>
      </c>
      <c r="C64" s="30" t="s">
        <v>299</v>
      </c>
      <c r="D64" s="21">
        <v>31</v>
      </c>
      <c r="E64" s="28" t="s">
        <v>291</v>
      </c>
      <c r="F64" s="22"/>
      <c r="G64" s="83">
        <v>23629</v>
      </c>
      <c r="H64" s="83">
        <f t="shared" si="3"/>
        <v>69432</v>
      </c>
      <c r="I64" s="83">
        <v>33983</v>
      </c>
      <c r="J64" s="83">
        <v>35449</v>
      </c>
      <c r="K64" s="708">
        <v>5864</v>
      </c>
      <c r="L64" s="708"/>
      <c r="M64" s="137">
        <f t="shared" si="4"/>
        <v>2.94</v>
      </c>
    </row>
    <row r="65" spans="1:13" s="15" customFormat="1" ht="15.95" customHeight="1" x14ac:dyDescent="0.15">
      <c r="A65" s="26" t="s">
        <v>294</v>
      </c>
      <c r="B65" s="30" t="s">
        <v>317</v>
      </c>
      <c r="C65" s="30" t="s">
        <v>295</v>
      </c>
      <c r="D65" s="21">
        <v>1</v>
      </c>
      <c r="E65" s="28" t="s">
        <v>291</v>
      </c>
      <c r="F65" s="22"/>
      <c r="G65" s="83">
        <v>23747</v>
      </c>
      <c r="H65" s="83">
        <f t="shared" si="3"/>
        <v>69306</v>
      </c>
      <c r="I65" s="83">
        <v>33917</v>
      </c>
      <c r="J65" s="83">
        <v>35389</v>
      </c>
      <c r="K65" s="708">
        <v>5699</v>
      </c>
      <c r="L65" s="708"/>
      <c r="M65" s="137">
        <f t="shared" si="4"/>
        <v>2.92</v>
      </c>
    </row>
    <row r="66" spans="1:13" s="15" customFormat="1" ht="15.95" customHeight="1" x14ac:dyDescent="0.15">
      <c r="A66" s="26" t="s">
        <v>294</v>
      </c>
      <c r="B66" s="30" t="s">
        <v>316</v>
      </c>
      <c r="C66" s="30" t="s">
        <v>299</v>
      </c>
      <c r="D66" s="21">
        <v>31</v>
      </c>
      <c r="E66" s="28" t="s">
        <v>291</v>
      </c>
      <c r="F66" s="22"/>
      <c r="G66" s="83">
        <v>23921</v>
      </c>
      <c r="H66" s="83">
        <f t="shared" si="3"/>
        <v>69537</v>
      </c>
      <c r="I66" s="83">
        <v>33994</v>
      </c>
      <c r="J66" s="83">
        <v>35543</v>
      </c>
      <c r="K66" s="708">
        <v>5681</v>
      </c>
      <c r="L66" s="708"/>
      <c r="M66" s="137">
        <f t="shared" si="4"/>
        <v>2.91</v>
      </c>
    </row>
    <row r="67" spans="1:13" s="15" customFormat="1" ht="15.95" customHeight="1" x14ac:dyDescent="0.15">
      <c r="A67" s="26" t="s">
        <v>294</v>
      </c>
      <c r="B67" s="30" t="s">
        <v>316</v>
      </c>
      <c r="C67" s="30" t="s">
        <v>295</v>
      </c>
      <c r="D67" s="21">
        <v>1</v>
      </c>
      <c r="E67" s="28" t="s">
        <v>291</v>
      </c>
      <c r="F67" s="22"/>
      <c r="G67" s="83">
        <v>23895</v>
      </c>
      <c r="H67" s="83">
        <f t="shared" si="3"/>
        <v>69027</v>
      </c>
      <c r="I67" s="83">
        <v>33752</v>
      </c>
      <c r="J67" s="83">
        <v>35275</v>
      </c>
      <c r="K67" s="708">
        <v>5639</v>
      </c>
      <c r="L67" s="708"/>
      <c r="M67" s="137">
        <f t="shared" si="4"/>
        <v>2.89</v>
      </c>
    </row>
    <row r="68" spans="1:13" s="15" customFormat="1" ht="15.95" customHeight="1" x14ac:dyDescent="0.15">
      <c r="A68" s="26" t="s">
        <v>294</v>
      </c>
      <c r="B68" s="30" t="s">
        <v>315</v>
      </c>
      <c r="C68" s="30" t="s">
        <v>299</v>
      </c>
      <c r="D68" s="21">
        <v>31</v>
      </c>
      <c r="E68" s="28" t="s">
        <v>291</v>
      </c>
      <c r="F68" s="22"/>
      <c r="G68" s="83">
        <v>24234</v>
      </c>
      <c r="H68" s="83">
        <f t="shared" si="3"/>
        <v>69214</v>
      </c>
      <c r="I68" s="83">
        <v>33824</v>
      </c>
      <c r="J68" s="83">
        <v>35390</v>
      </c>
      <c r="K68" s="708">
        <v>5641</v>
      </c>
      <c r="L68" s="708"/>
      <c r="M68" s="137">
        <f t="shared" si="4"/>
        <v>2.86</v>
      </c>
    </row>
    <row r="69" spans="1:13" s="15" customFormat="1" ht="15.95" customHeight="1" x14ac:dyDescent="0.15">
      <c r="A69" s="26" t="s">
        <v>294</v>
      </c>
      <c r="B69" s="30" t="s">
        <v>315</v>
      </c>
      <c r="C69" s="30" t="s">
        <v>295</v>
      </c>
      <c r="D69" s="21">
        <v>1</v>
      </c>
      <c r="E69" s="28" t="s">
        <v>291</v>
      </c>
      <c r="F69" s="22"/>
      <c r="G69" s="83">
        <v>24713</v>
      </c>
      <c r="H69" s="83">
        <f t="shared" si="3"/>
        <v>69728</v>
      </c>
      <c r="I69" s="83">
        <v>34090</v>
      </c>
      <c r="J69" s="83">
        <v>35638</v>
      </c>
      <c r="K69" s="708">
        <v>5669</v>
      </c>
      <c r="L69" s="708"/>
      <c r="M69" s="137">
        <f t="shared" si="4"/>
        <v>2.82</v>
      </c>
    </row>
    <row r="70" spans="1:13" s="15" customFormat="1" ht="15.95" customHeight="1" x14ac:dyDescent="0.15">
      <c r="A70" s="26" t="s">
        <v>294</v>
      </c>
      <c r="B70" s="30" t="s">
        <v>313</v>
      </c>
      <c r="C70" s="30" t="s">
        <v>299</v>
      </c>
      <c r="D70" s="21">
        <v>31</v>
      </c>
      <c r="E70" s="28" t="s">
        <v>291</v>
      </c>
      <c r="F70" s="22"/>
      <c r="G70" s="83">
        <v>25094</v>
      </c>
      <c r="H70" s="83">
        <f t="shared" si="3"/>
        <v>70326</v>
      </c>
      <c r="I70" s="83">
        <v>34384</v>
      </c>
      <c r="J70" s="83">
        <v>35942</v>
      </c>
      <c r="K70" s="708">
        <v>5718</v>
      </c>
      <c r="L70" s="708"/>
      <c r="M70" s="138">
        <f t="shared" si="4"/>
        <v>2.8</v>
      </c>
    </row>
    <row r="71" spans="1:13" s="15" customFormat="1" ht="15.95" customHeight="1" x14ac:dyDescent="0.15">
      <c r="A71" s="26" t="s">
        <v>294</v>
      </c>
      <c r="B71" s="30" t="s">
        <v>313</v>
      </c>
      <c r="C71" s="30" t="s">
        <v>295</v>
      </c>
      <c r="D71" s="21">
        <v>1</v>
      </c>
      <c r="E71" s="28" t="s">
        <v>314</v>
      </c>
      <c r="F71" s="22"/>
      <c r="G71" s="83">
        <v>24027</v>
      </c>
      <c r="H71" s="83">
        <f t="shared" si="3"/>
        <v>68842</v>
      </c>
      <c r="I71" s="83">
        <v>33431</v>
      </c>
      <c r="J71" s="83">
        <v>35411</v>
      </c>
      <c r="K71" s="708">
        <v>5611</v>
      </c>
      <c r="L71" s="708"/>
      <c r="M71" s="137">
        <f t="shared" si="4"/>
        <v>2.87</v>
      </c>
    </row>
    <row r="72" spans="1:13" s="15" customFormat="1" ht="15.95" customHeight="1" x14ac:dyDescent="0.15">
      <c r="A72" s="26" t="s">
        <v>294</v>
      </c>
      <c r="B72" s="30" t="s">
        <v>313</v>
      </c>
      <c r="C72" s="30" t="s">
        <v>295</v>
      </c>
      <c r="D72" s="21">
        <v>1</v>
      </c>
      <c r="E72" s="28" t="s">
        <v>291</v>
      </c>
      <c r="F72" s="22"/>
      <c r="G72" s="83">
        <v>25347</v>
      </c>
      <c r="H72" s="83">
        <f t="shared" si="3"/>
        <v>70530</v>
      </c>
      <c r="I72" s="83">
        <v>34537</v>
      </c>
      <c r="J72" s="83">
        <v>35993</v>
      </c>
      <c r="K72" s="708">
        <v>5734</v>
      </c>
      <c r="L72" s="708"/>
      <c r="M72" s="137">
        <f t="shared" si="4"/>
        <v>2.78</v>
      </c>
    </row>
    <row r="73" spans="1:13" s="15" customFormat="1" ht="15.95" customHeight="1" x14ac:dyDescent="0.15">
      <c r="A73" s="26" t="s">
        <v>294</v>
      </c>
      <c r="B73" s="30" t="s">
        <v>312</v>
      </c>
      <c r="C73" s="30" t="s">
        <v>299</v>
      </c>
      <c r="D73" s="21">
        <v>31</v>
      </c>
      <c r="E73" s="28" t="s">
        <v>291</v>
      </c>
      <c r="F73" s="22"/>
      <c r="G73" s="83">
        <v>25638</v>
      </c>
      <c r="H73" s="83">
        <f t="shared" si="3"/>
        <v>70953</v>
      </c>
      <c r="I73" s="83">
        <v>34781</v>
      </c>
      <c r="J73" s="83">
        <v>36172</v>
      </c>
      <c r="K73" s="708">
        <v>5769</v>
      </c>
      <c r="L73" s="708"/>
      <c r="M73" s="137">
        <f t="shared" si="4"/>
        <v>2.77</v>
      </c>
    </row>
    <row r="74" spans="1:13" s="15" customFormat="1" ht="15.95" customHeight="1" x14ac:dyDescent="0.15">
      <c r="A74" s="26" t="s">
        <v>294</v>
      </c>
      <c r="B74" s="30" t="s">
        <v>312</v>
      </c>
      <c r="C74" s="30" t="s">
        <v>295</v>
      </c>
      <c r="D74" s="21">
        <v>1</v>
      </c>
      <c r="E74" s="28" t="s">
        <v>291</v>
      </c>
      <c r="F74" s="22"/>
      <c r="G74" s="83">
        <v>26212</v>
      </c>
      <c r="H74" s="83">
        <f t="shared" si="3"/>
        <v>71573</v>
      </c>
      <c r="I74" s="83">
        <v>35111</v>
      </c>
      <c r="J74" s="83">
        <v>36462</v>
      </c>
      <c r="K74" s="708">
        <v>5819</v>
      </c>
      <c r="L74" s="708"/>
      <c r="M74" s="137">
        <f t="shared" si="4"/>
        <v>2.73</v>
      </c>
    </row>
    <row r="75" spans="1:13" s="15" customFormat="1" ht="15.95" customHeight="1" x14ac:dyDescent="0.15">
      <c r="A75" s="26" t="s">
        <v>294</v>
      </c>
      <c r="B75" s="30" t="s">
        <v>311</v>
      </c>
      <c r="C75" s="30" t="s">
        <v>299</v>
      </c>
      <c r="D75" s="21">
        <v>31</v>
      </c>
      <c r="E75" s="28" t="s">
        <v>291</v>
      </c>
      <c r="F75" s="22"/>
      <c r="G75" s="83">
        <v>26661</v>
      </c>
      <c r="H75" s="83">
        <f t="shared" si="3"/>
        <v>72669</v>
      </c>
      <c r="I75" s="83">
        <v>35637</v>
      </c>
      <c r="J75" s="83">
        <v>37032</v>
      </c>
      <c r="K75" s="708">
        <v>5908</v>
      </c>
      <c r="L75" s="708"/>
      <c r="M75" s="137">
        <f t="shared" si="4"/>
        <v>2.73</v>
      </c>
    </row>
    <row r="76" spans="1:13" s="15" customFormat="1" ht="15.95" customHeight="1" x14ac:dyDescent="0.15">
      <c r="A76" s="26" t="s">
        <v>294</v>
      </c>
      <c r="B76" s="30" t="s">
        <v>311</v>
      </c>
      <c r="C76" s="30" t="s">
        <v>295</v>
      </c>
      <c r="D76" s="21">
        <v>1</v>
      </c>
      <c r="E76" s="28" t="s">
        <v>291</v>
      </c>
      <c r="F76" s="22"/>
      <c r="G76" s="83">
        <v>26977</v>
      </c>
      <c r="H76" s="83">
        <f t="shared" si="3"/>
        <v>73171</v>
      </c>
      <c r="I76" s="83">
        <v>35877</v>
      </c>
      <c r="J76" s="83">
        <v>37294</v>
      </c>
      <c r="K76" s="708">
        <v>5949</v>
      </c>
      <c r="L76" s="708"/>
      <c r="M76" s="137">
        <f t="shared" si="4"/>
        <v>2.71</v>
      </c>
    </row>
    <row r="77" spans="1:13" s="15" customFormat="1" ht="15.95" customHeight="1" x14ac:dyDescent="0.15">
      <c r="A77" s="26" t="s">
        <v>294</v>
      </c>
      <c r="B77" s="30" t="s">
        <v>310</v>
      </c>
      <c r="C77" s="30" t="s">
        <v>299</v>
      </c>
      <c r="D77" s="21">
        <v>31</v>
      </c>
      <c r="E77" s="28" t="s">
        <v>291</v>
      </c>
      <c r="F77" s="22"/>
      <c r="G77" s="83">
        <v>27080</v>
      </c>
      <c r="H77" s="83">
        <f t="shared" si="3"/>
        <v>73229</v>
      </c>
      <c r="I77" s="83">
        <v>35872</v>
      </c>
      <c r="J77" s="83">
        <v>37357</v>
      </c>
      <c r="K77" s="708">
        <v>5954</v>
      </c>
      <c r="L77" s="708"/>
      <c r="M77" s="138">
        <f t="shared" si="4"/>
        <v>2.7</v>
      </c>
    </row>
    <row r="78" spans="1:13" s="15" customFormat="1" ht="15.95" customHeight="1" x14ac:dyDescent="0.15">
      <c r="A78" s="26" t="s">
        <v>294</v>
      </c>
      <c r="B78" s="30" t="s">
        <v>310</v>
      </c>
      <c r="C78" s="30" t="s">
        <v>295</v>
      </c>
      <c r="D78" s="21">
        <v>1</v>
      </c>
      <c r="E78" s="28" t="s">
        <v>291</v>
      </c>
      <c r="F78" s="22"/>
      <c r="G78" s="83">
        <v>27434</v>
      </c>
      <c r="H78" s="83">
        <f t="shared" si="3"/>
        <v>73777</v>
      </c>
      <c r="I78" s="83">
        <v>36127</v>
      </c>
      <c r="J78" s="83">
        <v>37650</v>
      </c>
      <c r="K78" s="708">
        <v>5998</v>
      </c>
      <c r="L78" s="708"/>
      <c r="M78" s="137">
        <f t="shared" si="4"/>
        <v>2.69</v>
      </c>
    </row>
    <row r="79" spans="1:13" s="15" customFormat="1" ht="15.95" customHeight="1" x14ac:dyDescent="0.15">
      <c r="A79" s="26" t="s">
        <v>294</v>
      </c>
      <c r="B79" s="30" t="s">
        <v>309</v>
      </c>
      <c r="C79" s="30" t="s">
        <v>299</v>
      </c>
      <c r="D79" s="21">
        <v>31</v>
      </c>
      <c r="E79" s="28" t="s">
        <v>291</v>
      </c>
      <c r="F79" s="22"/>
      <c r="G79" s="83">
        <v>27920</v>
      </c>
      <c r="H79" s="83">
        <f t="shared" si="3"/>
        <v>74719</v>
      </c>
      <c r="I79" s="83">
        <v>36493</v>
      </c>
      <c r="J79" s="83">
        <v>38226</v>
      </c>
      <c r="K79" s="708">
        <v>6075</v>
      </c>
      <c r="L79" s="708"/>
      <c r="M79" s="137">
        <f t="shared" si="4"/>
        <v>2.68</v>
      </c>
    </row>
    <row r="80" spans="1:13" s="15" customFormat="1" ht="15.95" customHeight="1" x14ac:dyDescent="0.15">
      <c r="A80" s="26" t="s">
        <v>294</v>
      </c>
      <c r="B80" s="30" t="s">
        <v>309</v>
      </c>
      <c r="C80" s="30" t="s">
        <v>295</v>
      </c>
      <c r="D80" s="21">
        <v>1</v>
      </c>
      <c r="E80" s="28" t="s">
        <v>291</v>
      </c>
      <c r="F80" s="22"/>
      <c r="G80" s="83">
        <v>28619</v>
      </c>
      <c r="H80" s="83">
        <f t="shared" si="3"/>
        <v>76140</v>
      </c>
      <c r="I80" s="83">
        <v>37141</v>
      </c>
      <c r="J80" s="83">
        <v>38999</v>
      </c>
      <c r="K80" s="708">
        <v>6190</v>
      </c>
      <c r="L80" s="708"/>
      <c r="M80" s="137">
        <f t="shared" si="4"/>
        <v>2.66</v>
      </c>
    </row>
    <row r="81" spans="1:13" s="15" customFormat="1" ht="15.95" customHeight="1" x14ac:dyDescent="0.15">
      <c r="A81" s="26" t="s">
        <v>294</v>
      </c>
      <c r="B81" s="30" t="s">
        <v>820</v>
      </c>
      <c r="C81" s="30" t="s">
        <v>299</v>
      </c>
      <c r="D81" s="21">
        <v>31</v>
      </c>
      <c r="E81" s="28" t="s">
        <v>291</v>
      </c>
      <c r="F81" s="22"/>
      <c r="G81" s="83">
        <v>28771</v>
      </c>
      <c r="H81" s="83">
        <f t="shared" si="3"/>
        <v>76224</v>
      </c>
      <c r="I81" s="83">
        <v>37121</v>
      </c>
      <c r="J81" s="83">
        <v>39103</v>
      </c>
      <c r="K81" s="708">
        <v>6197</v>
      </c>
      <c r="L81" s="708"/>
      <c r="M81" s="137">
        <f t="shared" si="4"/>
        <v>2.65</v>
      </c>
    </row>
    <row r="82" spans="1:13" s="15" customFormat="1" ht="15.95" customHeight="1" x14ac:dyDescent="0.15">
      <c r="A82" s="26" t="s">
        <v>294</v>
      </c>
      <c r="B82" s="30" t="s">
        <v>820</v>
      </c>
      <c r="C82" s="30" t="s">
        <v>295</v>
      </c>
      <c r="D82" s="21">
        <v>1</v>
      </c>
      <c r="E82" s="28" t="s">
        <v>308</v>
      </c>
      <c r="F82" s="22"/>
      <c r="G82" s="83">
        <v>27611</v>
      </c>
      <c r="H82" s="83">
        <f t="shared" si="3"/>
        <v>75091</v>
      </c>
      <c r="I82" s="83">
        <v>36234</v>
      </c>
      <c r="J82" s="83">
        <v>38857</v>
      </c>
      <c r="K82" s="708">
        <v>6120</v>
      </c>
      <c r="L82" s="708"/>
      <c r="M82" s="137">
        <f t="shared" si="4"/>
        <v>2.72</v>
      </c>
    </row>
    <row r="83" spans="1:13" s="15" customFormat="1" ht="15.95" customHeight="1" x14ac:dyDescent="0.15">
      <c r="A83" s="26" t="s">
        <v>294</v>
      </c>
      <c r="B83" s="30" t="s">
        <v>820</v>
      </c>
      <c r="C83" s="30" t="s">
        <v>295</v>
      </c>
      <c r="D83" s="21">
        <v>1</v>
      </c>
      <c r="E83" s="28" t="s">
        <v>291</v>
      </c>
      <c r="F83" s="22"/>
      <c r="G83" s="83">
        <v>29106</v>
      </c>
      <c r="H83" s="83">
        <f t="shared" si="3"/>
        <v>76597</v>
      </c>
      <c r="I83" s="83">
        <v>37261</v>
      </c>
      <c r="J83" s="83">
        <v>39336</v>
      </c>
      <c r="K83" s="708">
        <v>6227</v>
      </c>
      <c r="L83" s="708"/>
      <c r="M83" s="137">
        <f t="shared" si="4"/>
        <v>2.63</v>
      </c>
    </row>
    <row r="84" spans="1:13" s="15" customFormat="1" ht="15.95" customHeight="1" x14ac:dyDescent="0.15">
      <c r="A84" s="26" t="s">
        <v>294</v>
      </c>
      <c r="B84" s="30" t="s">
        <v>307</v>
      </c>
      <c r="C84" s="30" t="s">
        <v>299</v>
      </c>
      <c r="D84" s="21">
        <v>31</v>
      </c>
      <c r="E84" s="28" t="s">
        <v>291</v>
      </c>
      <c r="F84" s="22"/>
      <c r="G84" s="83">
        <v>29274</v>
      </c>
      <c r="H84" s="83">
        <f t="shared" si="3"/>
        <v>76764</v>
      </c>
      <c r="I84" s="83">
        <v>37292</v>
      </c>
      <c r="J84" s="83">
        <v>39472</v>
      </c>
      <c r="K84" s="708">
        <v>6241</v>
      </c>
      <c r="L84" s="708"/>
      <c r="M84" s="137">
        <f t="shared" si="4"/>
        <v>2.62</v>
      </c>
    </row>
    <row r="85" spans="1:13" s="15" customFormat="1" ht="15.95" customHeight="1" x14ac:dyDescent="0.15">
      <c r="A85" s="26" t="s">
        <v>294</v>
      </c>
      <c r="B85" s="30" t="s">
        <v>307</v>
      </c>
      <c r="C85" s="30" t="s">
        <v>295</v>
      </c>
      <c r="D85" s="21">
        <v>1</v>
      </c>
      <c r="E85" s="28" t="s">
        <v>291</v>
      </c>
      <c r="F85" s="22"/>
      <c r="G85" s="83">
        <v>29510</v>
      </c>
      <c r="H85" s="83">
        <f t="shared" si="3"/>
        <v>77140</v>
      </c>
      <c r="I85" s="83">
        <v>37467</v>
      </c>
      <c r="J85" s="83">
        <v>39673</v>
      </c>
      <c r="K85" s="708">
        <v>6261</v>
      </c>
      <c r="L85" s="708"/>
      <c r="M85" s="137">
        <f t="shared" si="4"/>
        <v>2.61</v>
      </c>
    </row>
    <row r="86" spans="1:13" s="15" customFormat="1" ht="15.95" customHeight="1" x14ac:dyDescent="0.15">
      <c r="A86" s="26" t="s">
        <v>294</v>
      </c>
      <c r="B86" s="30" t="s">
        <v>306</v>
      </c>
      <c r="C86" s="30" t="s">
        <v>299</v>
      </c>
      <c r="D86" s="21">
        <v>31</v>
      </c>
      <c r="E86" s="28" t="s">
        <v>291</v>
      </c>
      <c r="F86" s="22"/>
      <c r="G86" s="83">
        <v>29818</v>
      </c>
      <c r="H86" s="83">
        <f t="shared" si="3"/>
        <v>77506</v>
      </c>
      <c r="I86" s="83">
        <v>37628</v>
      </c>
      <c r="J86" s="83">
        <v>39878</v>
      </c>
      <c r="K86" s="708">
        <v>6291</v>
      </c>
      <c r="L86" s="708"/>
      <c r="M86" s="138">
        <f t="shared" si="4"/>
        <v>2.6</v>
      </c>
    </row>
    <row r="87" spans="1:13" s="15" customFormat="1" ht="15.95" customHeight="1" x14ac:dyDescent="0.15">
      <c r="A87" s="26" t="s">
        <v>294</v>
      </c>
      <c r="B87" s="30" t="s">
        <v>306</v>
      </c>
      <c r="C87" s="30" t="s">
        <v>295</v>
      </c>
      <c r="D87" s="21">
        <v>1</v>
      </c>
      <c r="E87" s="28" t="s">
        <v>291</v>
      </c>
      <c r="F87" s="22"/>
      <c r="G87" s="83">
        <v>30025</v>
      </c>
      <c r="H87" s="83">
        <f t="shared" si="3"/>
        <v>77710</v>
      </c>
      <c r="I87" s="83">
        <v>37726</v>
      </c>
      <c r="J87" s="83">
        <v>39984</v>
      </c>
      <c r="K87" s="708">
        <v>6308</v>
      </c>
      <c r="L87" s="708"/>
      <c r="M87" s="137">
        <f t="shared" ref="M87:M102" si="5">ROUND(H87/G87,2)</f>
        <v>2.59</v>
      </c>
    </row>
    <row r="88" spans="1:13" s="15" customFormat="1" ht="15.95" customHeight="1" x14ac:dyDescent="0.15">
      <c r="A88" s="26" t="s">
        <v>294</v>
      </c>
      <c r="B88" s="30" t="s">
        <v>305</v>
      </c>
      <c r="C88" s="30" t="s">
        <v>299</v>
      </c>
      <c r="D88" s="21">
        <v>31</v>
      </c>
      <c r="E88" s="28" t="s">
        <v>291</v>
      </c>
      <c r="F88" s="22"/>
      <c r="G88" s="91">
        <v>30105</v>
      </c>
      <c r="H88" s="91">
        <f t="shared" si="3"/>
        <v>77538</v>
      </c>
      <c r="I88" s="91">
        <v>37623</v>
      </c>
      <c r="J88" s="91">
        <v>39915</v>
      </c>
      <c r="K88" s="709">
        <v>6294</v>
      </c>
      <c r="L88" s="709"/>
      <c r="M88" s="136">
        <f t="shared" si="5"/>
        <v>2.58</v>
      </c>
    </row>
    <row r="89" spans="1:13" s="15" customFormat="1" ht="15.95" customHeight="1" x14ac:dyDescent="0.15">
      <c r="A89" s="26" t="s">
        <v>294</v>
      </c>
      <c r="B89" s="30" t="s">
        <v>305</v>
      </c>
      <c r="C89" s="30" t="s">
        <v>295</v>
      </c>
      <c r="D89" s="21">
        <v>1</v>
      </c>
      <c r="E89" s="28" t="s">
        <v>291</v>
      </c>
      <c r="F89" s="22"/>
      <c r="G89" s="83">
        <v>30321</v>
      </c>
      <c r="H89" s="83">
        <f t="shared" si="3"/>
        <v>77712</v>
      </c>
      <c r="I89" s="83">
        <v>37662</v>
      </c>
      <c r="J89" s="83">
        <v>40050</v>
      </c>
      <c r="K89" s="708">
        <v>6308</v>
      </c>
      <c r="L89" s="708"/>
      <c r="M89" s="136">
        <f t="shared" si="5"/>
        <v>2.56</v>
      </c>
    </row>
    <row r="90" spans="1:13" s="15" customFormat="1" ht="15.95" customHeight="1" x14ac:dyDescent="0.15">
      <c r="A90" s="26" t="s">
        <v>294</v>
      </c>
      <c r="B90" s="30" t="s">
        <v>304</v>
      </c>
      <c r="C90" s="30" t="s">
        <v>299</v>
      </c>
      <c r="D90" s="21">
        <v>31</v>
      </c>
      <c r="E90" s="28" t="s">
        <v>291</v>
      </c>
      <c r="F90" s="22"/>
      <c r="G90" s="91">
        <v>30544</v>
      </c>
      <c r="H90" s="91">
        <f t="shared" si="3"/>
        <v>77902</v>
      </c>
      <c r="I90" s="91">
        <v>37726</v>
      </c>
      <c r="J90" s="91">
        <v>40176</v>
      </c>
      <c r="K90" s="709">
        <v>6323</v>
      </c>
      <c r="L90" s="709"/>
      <c r="M90" s="136">
        <f t="shared" si="5"/>
        <v>2.5499999999999998</v>
      </c>
    </row>
    <row r="91" spans="1:13" s="15" customFormat="1" ht="15.95" customHeight="1" x14ac:dyDescent="0.15">
      <c r="A91" s="26" t="s">
        <v>294</v>
      </c>
      <c r="B91" s="30" t="s">
        <v>303</v>
      </c>
      <c r="C91" s="30" t="s">
        <v>295</v>
      </c>
      <c r="D91" s="21">
        <v>1</v>
      </c>
      <c r="E91" s="28" t="s">
        <v>291</v>
      </c>
      <c r="F91" s="22"/>
      <c r="G91" s="91">
        <v>30777</v>
      </c>
      <c r="H91" s="91">
        <f t="shared" si="3"/>
        <v>78044</v>
      </c>
      <c r="I91" s="91">
        <v>37819</v>
      </c>
      <c r="J91" s="91">
        <v>40225</v>
      </c>
      <c r="K91" s="709">
        <v>6335</v>
      </c>
      <c r="L91" s="709"/>
      <c r="M91" s="136">
        <f t="shared" si="5"/>
        <v>2.54</v>
      </c>
    </row>
    <row r="92" spans="1:13" s="15" customFormat="1" ht="15.95" customHeight="1" x14ac:dyDescent="0.15">
      <c r="A92" s="26" t="s">
        <v>294</v>
      </c>
      <c r="B92" s="30" t="s">
        <v>301</v>
      </c>
      <c r="C92" s="30" t="s">
        <v>299</v>
      </c>
      <c r="D92" s="21">
        <v>31</v>
      </c>
      <c r="E92" s="28" t="s">
        <v>291</v>
      </c>
      <c r="F92" s="22"/>
      <c r="G92" s="91">
        <v>30988</v>
      </c>
      <c r="H92" s="91">
        <f t="shared" si="3"/>
        <v>78057</v>
      </c>
      <c r="I92" s="91">
        <v>37783</v>
      </c>
      <c r="J92" s="91">
        <v>40274</v>
      </c>
      <c r="K92" s="709">
        <v>6336</v>
      </c>
      <c r="L92" s="709"/>
      <c r="M92" s="136">
        <f t="shared" si="5"/>
        <v>2.52</v>
      </c>
    </row>
    <row r="93" spans="1:13" s="15" customFormat="1" ht="15.95" customHeight="1" x14ac:dyDescent="0.15">
      <c r="A93" s="26" t="s">
        <v>294</v>
      </c>
      <c r="B93" s="30" t="s">
        <v>301</v>
      </c>
      <c r="C93" s="30" t="s">
        <v>295</v>
      </c>
      <c r="D93" s="21">
        <v>1</v>
      </c>
      <c r="E93" s="28" t="s">
        <v>302</v>
      </c>
      <c r="F93" s="22"/>
      <c r="G93" s="91">
        <v>29500</v>
      </c>
      <c r="H93" s="91">
        <f t="shared" si="3"/>
        <v>77673</v>
      </c>
      <c r="I93" s="91">
        <v>37376</v>
      </c>
      <c r="J93" s="91">
        <v>40297</v>
      </c>
      <c r="K93" s="709">
        <v>6213</v>
      </c>
      <c r="L93" s="709"/>
      <c r="M93" s="136">
        <f t="shared" si="5"/>
        <v>2.63</v>
      </c>
    </row>
    <row r="94" spans="1:13" s="15" customFormat="1" ht="15.95" customHeight="1" x14ac:dyDescent="0.15">
      <c r="A94" s="26" t="s">
        <v>294</v>
      </c>
      <c r="B94" s="30" t="s">
        <v>301</v>
      </c>
      <c r="C94" s="30" t="s">
        <v>295</v>
      </c>
      <c r="D94" s="21">
        <v>1</v>
      </c>
      <c r="E94" s="28" t="s">
        <v>291</v>
      </c>
      <c r="F94" s="22"/>
      <c r="G94" s="83">
        <v>31231</v>
      </c>
      <c r="H94" s="91">
        <f t="shared" si="3"/>
        <v>78216</v>
      </c>
      <c r="I94" s="83">
        <v>37869</v>
      </c>
      <c r="J94" s="83">
        <v>40347</v>
      </c>
      <c r="K94" s="709">
        <v>6242</v>
      </c>
      <c r="L94" s="709"/>
      <c r="M94" s="138">
        <f t="shared" si="5"/>
        <v>2.5</v>
      </c>
    </row>
    <row r="95" spans="1:13" s="15" customFormat="1" ht="15.95" customHeight="1" x14ac:dyDescent="0.15">
      <c r="A95" s="26" t="s">
        <v>294</v>
      </c>
      <c r="B95" s="30" t="s">
        <v>300</v>
      </c>
      <c r="C95" s="30" t="s">
        <v>299</v>
      </c>
      <c r="D95" s="21">
        <v>31</v>
      </c>
      <c r="E95" s="28" t="s">
        <v>291</v>
      </c>
      <c r="F95" s="22"/>
      <c r="G95" s="91">
        <v>31494</v>
      </c>
      <c r="H95" s="91">
        <f t="shared" si="3"/>
        <v>78130</v>
      </c>
      <c r="I95" s="91">
        <v>37865</v>
      </c>
      <c r="J95" s="91">
        <v>40265</v>
      </c>
      <c r="K95" s="709">
        <v>6186</v>
      </c>
      <c r="L95" s="709"/>
      <c r="M95" s="135">
        <f t="shared" si="5"/>
        <v>2.48</v>
      </c>
    </row>
    <row r="96" spans="1:13" s="15" customFormat="1" ht="15.95" customHeight="1" x14ac:dyDescent="0.15">
      <c r="A96" s="26" t="s">
        <v>294</v>
      </c>
      <c r="B96" s="30" t="s">
        <v>300</v>
      </c>
      <c r="C96" s="30" t="s">
        <v>295</v>
      </c>
      <c r="D96" s="21">
        <v>1</v>
      </c>
      <c r="E96" s="28" t="s">
        <v>291</v>
      </c>
      <c r="F96" s="22"/>
      <c r="G96" s="91">
        <v>31835</v>
      </c>
      <c r="H96" s="91">
        <f t="shared" si="3"/>
        <v>78397</v>
      </c>
      <c r="I96" s="91">
        <v>38005</v>
      </c>
      <c r="J96" s="91">
        <v>40392</v>
      </c>
      <c r="K96" s="709">
        <v>6207</v>
      </c>
      <c r="L96" s="709"/>
      <c r="M96" s="135">
        <f t="shared" si="5"/>
        <v>2.46</v>
      </c>
    </row>
    <row r="97" spans="1:13" s="15" customFormat="1" ht="15.95" customHeight="1" x14ac:dyDescent="0.15">
      <c r="A97" s="26" t="s">
        <v>294</v>
      </c>
      <c r="B97" s="30" t="s">
        <v>298</v>
      </c>
      <c r="C97" s="30" t="s">
        <v>299</v>
      </c>
      <c r="D97" s="21">
        <v>31</v>
      </c>
      <c r="E97" s="28" t="s">
        <v>291</v>
      </c>
      <c r="F97" s="22"/>
      <c r="G97" s="91">
        <v>32003</v>
      </c>
      <c r="H97" s="91">
        <v>78390</v>
      </c>
      <c r="I97" s="91">
        <v>37893</v>
      </c>
      <c r="J97" s="91">
        <v>40497</v>
      </c>
      <c r="K97" s="709">
        <v>6158</v>
      </c>
      <c r="L97" s="708"/>
      <c r="M97" s="135">
        <f t="shared" si="5"/>
        <v>2.4500000000000002</v>
      </c>
    </row>
    <row r="98" spans="1:13" s="15" customFormat="1" ht="15.95" customHeight="1" x14ac:dyDescent="0.15">
      <c r="A98" s="26" t="s">
        <v>294</v>
      </c>
      <c r="B98" s="30" t="s">
        <v>298</v>
      </c>
      <c r="C98" s="30" t="s">
        <v>295</v>
      </c>
      <c r="D98" s="21">
        <v>1</v>
      </c>
      <c r="E98" s="28" t="s">
        <v>291</v>
      </c>
      <c r="F98" s="22"/>
      <c r="G98" s="91">
        <v>32204</v>
      </c>
      <c r="H98" s="91">
        <v>78454</v>
      </c>
      <c r="I98" s="91">
        <v>37948</v>
      </c>
      <c r="J98" s="91">
        <v>40506</v>
      </c>
      <c r="K98" s="709">
        <v>6163</v>
      </c>
      <c r="L98" s="709"/>
      <c r="M98" s="135">
        <f t="shared" si="5"/>
        <v>2.44</v>
      </c>
    </row>
    <row r="99" spans="1:13" s="15" customFormat="1" ht="15.95" customHeight="1" x14ac:dyDescent="0.15">
      <c r="A99" s="26" t="s">
        <v>294</v>
      </c>
      <c r="B99" s="30" t="s">
        <v>297</v>
      </c>
      <c r="C99" s="30" t="s">
        <v>292</v>
      </c>
      <c r="D99" s="21">
        <v>31</v>
      </c>
      <c r="E99" s="28" t="s">
        <v>291</v>
      </c>
      <c r="F99" s="22"/>
      <c r="G99" s="91">
        <v>32368</v>
      </c>
      <c r="H99" s="91">
        <v>78230</v>
      </c>
      <c r="I99" s="91">
        <v>37811</v>
      </c>
      <c r="J99" s="91">
        <v>40419</v>
      </c>
      <c r="K99" s="709">
        <v>6093</v>
      </c>
      <c r="L99" s="709"/>
      <c r="M99" s="135">
        <f t="shared" si="5"/>
        <v>2.42</v>
      </c>
    </row>
    <row r="100" spans="1:13" s="15" customFormat="1" ht="15.95" customHeight="1" x14ac:dyDescent="0.15">
      <c r="A100" s="26" t="s">
        <v>294</v>
      </c>
      <c r="B100" s="30" t="s">
        <v>297</v>
      </c>
      <c r="C100" s="30" t="s">
        <v>295</v>
      </c>
      <c r="D100" s="21">
        <v>1</v>
      </c>
      <c r="E100" s="28" t="s">
        <v>291</v>
      </c>
      <c r="F100" s="22"/>
      <c r="G100" s="91">
        <v>32675</v>
      </c>
      <c r="H100" s="91">
        <v>78300</v>
      </c>
      <c r="I100" s="91">
        <v>37796</v>
      </c>
      <c r="J100" s="91">
        <v>40504</v>
      </c>
      <c r="K100" s="709">
        <v>6051</v>
      </c>
      <c r="L100" s="709"/>
      <c r="M100" s="135">
        <f t="shared" si="5"/>
        <v>2.4</v>
      </c>
    </row>
    <row r="101" spans="1:13" s="15" customFormat="1" ht="15.95" customHeight="1" x14ac:dyDescent="0.15">
      <c r="A101" s="26" t="s">
        <v>294</v>
      </c>
      <c r="B101" s="30" t="s">
        <v>296</v>
      </c>
      <c r="C101" s="30" t="s">
        <v>292</v>
      </c>
      <c r="D101" s="21">
        <v>31</v>
      </c>
      <c r="E101" s="28" t="s">
        <v>291</v>
      </c>
      <c r="F101" s="28"/>
      <c r="G101" s="93">
        <v>32813</v>
      </c>
      <c r="H101" s="91">
        <v>78080</v>
      </c>
      <c r="I101" s="91">
        <v>37673</v>
      </c>
      <c r="J101" s="91">
        <v>40407</v>
      </c>
      <c r="K101" s="709">
        <v>6034</v>
      </c>
      <c r="L101" s="709"/>
      <c r="M101" s="135">
        <f t="shared" si="5"/>
        <v>2.38</v>
      </c>
    </row>
    <row r="102" spans="1:13" s="15" customFormat="1" ht="15.95" customHeight="1" x14ac:dyDescent="0.15">
      <c r="A102" s="26" t="s">
        <v>294</v>
      </c>
      <c r="B102" s="30" t="s">
        <v>296</v>
      </c>
      <c r="C102" s="30" t="s">
        <v>295</v>
      </c>
      <c r="D102" s="21">
        <v>1</v>
      </c>
      <c r="E102" s="28" t="s">
        <v>291</v>
      </c>
      <c r="F102" s="22"/>
      <c r="G102" s="91">
        <v>32849</v>
      </c>
      <c r="H102" s="91">
        <v>77959</v>
      </c>
      <c r="I102" s="91">
        <v>37604</v>
      </c>
      <c r="J102" s="91">
        <v>40355</v>
      </c>
      <c r="K102" s="91"/>
      <c r="L102" s="91">
        <v>6020</v>
      </c>
      <c r="M102" s="135">
        <f t="shared" si="5"/>
        <v>2.37</v>
      </c>
    </row>
    <row r="103" spans="1:13" s="15" customFormat="1" ht="15.95" customHeight="1" thickBot="1" x14ac:dyDescent="0.2">
      <c r="A103" s="39" t="s">
        <v>127</v>
      </c>
      <c r="B103" s="33"/>
      <c r="C103" s="94"/>
      <c r="D103" s="39"/>
      <c r="E103" s="39"/>
      <c r="F103" s="39"/>
      <c r="G103" s="95"/>
      <c r="H103" s="95"/>
      <c r="I103" s="95"/>
      <c r="J103" s="95"/>
      <c r="K103" s="95"/>
      <c r="L103" s="95"/>
      <c r="M103" s="39"/>
    </row>
    <row r="104" spans="1:13" s="15" customFormat="1" ht="15.95" customHeight="1" x14ac:dyDescent="0.15">
      <c r="A104" s="650" t="s">
        <v>126</v>
      </c>
      <c r="B104" s="650"/>
      <c r="C104" s="650"/>
      <c r="D104" s="650"/>
      <c r="E104" s="650"/>
      <c r="F104" s="651"/>
      <c r="G104" s="715" t="s">
        <v>125</v>
      </c>
      <c r="H104" s="716" t="s">
        <v>124</v>
      </c>
      <c r="I104" s="652"/>
      <c r="J104" s="653"/>
      <c r="K104" s="715" t="s">
        <v>123</v>
      </c>
      <c r="L104" s="717"/>
      <c r="M104" s="26" t="s">
        <v>122</v>
      </c>
    </row>
    <row r="105" spans="1:13" s="15" customFormat="1" ht="15.95" customHeight="1" x14ac:dyDescent="0.15">
      <c r="A105" s="650"/>
      <c r="B105" s="650"/>
      <c r="C105" s="650"/>
      <c r="D105" s="650"/>
      <c r="E105" s="650"/>
      <c r="F105" s="651"/>
      <c r="G105" s="667"/>
      <c r="H105" s="710" t="s">
        <v>732</v>
      </c>
      <c r="I105" s="710" t="s">
        <v>577</v>
      </c>
      <c r="J105" s="718" t="s">
        <v>578</v>
      </c>
      <c r="K105" s="87" t="s">
        <v>2063</v>
      </c>
      <c r="L105" s="22" t="s">
        <v>10</v>
      </c>
      <c r="M105" s="26" t="s">
        <v>121</v>
      </c>
    </row>
    <row r="106" spans="1:13" s="15" customFormat="1" ht="15.95" customHeight="1" x14ac:dyDescent="0.15">
      <c r="A106" s="652"/>
      <c r="B106" s="652"/>
      <c r="C106" s="652"/>
      <c r="D106" s="652"/>
      <c r="E106" s="652"/>
      <c r="F106" s="653"/>
      <c r="G106" s="668"/>
      <c r="H106" s="711"/>
      <c r="I106" s="711"/>
      <c r="J106" s="668"/>
      <c r="K106" s="716" t="s">
        <v>120</v>
      </c>
      <c r="L106" s="653"/>
      <c r="M106" s="72" t="s">
        <v>321</v>
      </c>
    </row>
    <row r="107" spans="1:13" s="15" customFormat="1" ht="15.95" customHeight="1" x14ac:dyDescent="0.15">
      <c r="A107" s="26" t="s">
        <v>110</v>
      </c>
      <c r="B107" s="30" t="s">
        <v>293</v>
      </c>
      <c r="C107" s="30" t="s">
        <v>292</v>
      </c>
      <c r="D107" s="21">
        <v>31</v>
      </c>
      <c r="E107" s="28" t="s">
        <v>291</v>
      </c>
      <c r="F107" s="22"/>
      <c r="G107" s="91">
        <v>32867</v>
      </c>
      <c r="H107" s="91">
        <v>77616</v>
      </c>
      <c r="I107" s="91">
        <v>37438</v>
      </c>
      <c r="J107" s="91">
        <v>40178</v>
      </c>
      <c r="K107" s="709">
        <v>5994</v>
      </c>
      <c r="L107" s="709"/>
      <c r="M107" s="135">
        <f t="shared" ref="M107:M122" si="6">IF(G107=0,"",ROUND(H107/G107,2))</f>
        <v>2.36</v>
      </c>
    </row>
    <row r="108" spans="1:13" s="15" customFormat="1" ht="15.95" customHeight="1" x14ac:dyDescent="0.15">
      <c r="A108" s="26" t="s">
        <v>294</v>
      </c>
      <c r="B108" s="30" t="s">
        <v>341</v>
      </c>
      <c r="C108" s="30" t="s">
        <v>295</v>
      </c>
      <c r="D108" s="21">
        <v>1</v>
      </c>
      <c r="E108" s="28" t="s">
        <v>342</v>
      </c>
      <c r="F108" s="22"/>
      <c r="G108" s="91">
        <v>30962</v>
      </c>
      <c r="H108" s="91">
        <v>77548</v>
      </c>
      <c r="I108" s="91">
        <v>36972</v>
      </c>
      <c r="J108" s="91">
        <v>40576</v>
      </c>
      <c r="K108" s="91"/>
      <c r="L108" s="91">
        <v>5848</v>
      </c>
      <c r="M108" s="135">
        <f t="shared" si="6"/>
        <v>2.5</v>
      </c>
    </row>
    <row r="109" spans="1:13" s="15" customFormat="1" ht="15.95" customHeight="1" x14ac:dyDescent="0.15">
      <c r="A109" s="26" t="s">
        <v>294</v>
      </c>
      <c r="B109" s="30" t="s">
        <v>293</v>
      </c>
      <c r="C109" s="30" t="s">
        <v>295</v>
      </c>
      <c r="D109" s="21">
        <v>1</v>
      </c>
      <c r="E109" s="28" t="s">
        <v>291</v>
      </c>
      <c r="F109" s="22"/>
      <c r="G109" s="91">
        <v>33000</v>
      </c>
      <c r="H109" s="91">
        <v>77675</v>
      </c>
      <c r="I109" s="91">
        <v>37430</v>
      </c>
      <c r="J109" s="91">
        <v>40245</v>
      </c>
      <c r="K109" s="91"/>
      <c r="L109" s="91">
        <v>5858</v>
      </c>
      <c r="M109" s="135">
        <f t="shared" si="6"/>
        <v>2.35</v>
      </c>
    </row>
    <row r="110" spans="1:13" s="15" customFormat="1" ht="15.95" customHeight="1" x14ac:dyDescent="0.15">
      <c r="A110" s="26" t="s">
        <v>294</v>
      </c>
      <c r="B110" s="30" t="s">
        <v>343</v>
      </c>
      <c r="C110" s="30" t="s">
        <v>292</v>
      </c>
      <c r="D110" s="21">
        <v>31</v>
      </c>
      <c r="E110" s="28" t="s">
        <v>291</v>
      </c>
      <c r="F110" s="22"/>
      <c r="G110" s="91">
        <v>33006</v>
      </c>
      <c r="H110" s="91">
        <v>77397</v>
      </c>
      <c r="I110" s="91">
        <v>37294</v>
      </c>
      <c r="J110" s="91">
        <v>40103</v>
      </c>
      <c r="K110" s="709">
        <v>5837</v>
      </c>
      <c r="L110" s="709"/>
      <c r="M110" s="135">
        <f t="shared" si="6"/>
        <v>2.34</v>
      </c>
    </row>
    <row r="111" spans="1:13" s="15" customFormat="1" ht="15.95" customHeight="1" x14ac:dyDescent="0.15">
      <c r="A111" s="26" t="s">
        <v>294</v>
      </c>
      <c r="B111" s="30" t="s">
        <v>344</v>
      </c>
      <c r="C111" s="30" t="s">
        <v>295</v>
      </c>
      <c r="D111" s="21">
        <v>1</v>
      </c>
      <c r="E111" s="28" t="s">
        <v>291</v>
      </c>
      <c r="F111" s="22"/>
      <c r="G111" s="91">
        <v>33121</v>
      </c>
      <c r="H111" s="91">
        <v>77389</v>
      </c>
      <c r="I111" s="91">
        <v>37213</v>
      </c>
      <c r="J111" s="91">
        <v>40176</v>
      </c>
      <c r="K111" s="91"/>
      <c r="L111" s="91">
        <v>5836</v>
      </c>
      <c r="M111" s="135">
        <f t="shared" si="6"/>
        <v>2.34</v>
      </c>
    </row>
    <row r="112" spans="1:13" s="15" customFormat="1" ht="15.95" customHeight="1" x14ac:dyDescent="0.15">
      <c r="A112" s="26" t="s">
        <v>853</v>
      </c>
      <c r="B112" s="30" t="s">
        <v>854</v>
      </c>
      <c r="C112" s="30" t="s">
        <v>299</v>
      </c>
      <c r="D112" s="21">
        <v>31</v>
      </c>
      <c r="E112" s="28" t="s">
        <v>291</v>
      </c>
      <c r="F112" s="22"/>
      <c r="G112" s="91">
        <v>33279</v>
      </c>
      <c r="H112" s="91">
        <v>77294</v>
      </c>
      <c r="I112" s="91">
        <v>37167</v>
      </c>
      <c r="J112" s="91">
        <v>40127</v>
      </c>
      <c r="K112" s="709">
        <v>5825</v>
      </c>
      <c r="L112" s="709"/>
      <c r="M112" s="135">
        <f t="shared" si="6"/>
        <v>2.3199999999999998</v>
      </c>
    </row>
    <row r="113" spans="1:14" ht="15.95" customHeight="1" x14ac:dyDescent="0.15">
      <c r="A113" s="26" t="s">
        <v>853</v>
      </c>
      <c r="B113" s="30" t="s">
        <v>135</v>
      </c>
      <c r="C113" s="30" t="s">
        <v>203</v>
      </c>
      <c r="D113" s="21">
        <v>1</v>
      </c>
      <c r="E113" s="28" t="s">
        <v>291</v>
      </c>
      <c r="F113" s="22"/>
      <c r="G113" s="91">
        <v>33239</v>
      </c>
      <c r="H113" s="91">
        <v>77229</v>
      </c>
      <c r="I113" s="91">
        <v>37130</v>
      </c>
      <c r="J113" s="91">
        <v>40099</v>
      </c>
      <c r="K113" s="709">
        <v>5781</v>
      </c>
      <c r="L113" s="709"/>
      <c r="M113" s="135">
        <f t="shared" si="6"/>
        <v>2.3199999999999998</v>
      </c>
      <c r="N113" s="15"/>
    </row>
    <row r="114" spans="1:14" ht="15.95" customHeight="1" x14ac:dyDescent="0.15">
      <c r="A114" s="26" t="s">
        <v>294</v>
      </c>
      <c r="B114" s="30" t="s">
        <v>511</v>
      </c>
      <c r="C114" s="30" t="s">
        <v>292</v>
      </c>
      <c r="D114" s="21">
        <v>31</v>
      </c>
      <c r="E114" s="28" t="s">
        <v>291</v>
      </c>
      <c r="F114" s="22"/>
      <c r="G114" s="93">
        <v>33186</v>
      </c>
      <c r="H114" s="91">
        <v>76729</v>
      </c>
      <c r="I114" s="91">
        <v>36851</v>
      </c>
      <c r="J114" s="91">
        <v>39878</v>
      </c>
      <c r="K114" s="709">
        <v>5743</v>
      </c>
      <c r="L114" s="709"/>
      <c r="M114" s="135">
        <f t="shared" si="6"/>
        <v>2.31</v>
      </c>
      <c r="N114" s="15"/>
    </row>
    <row r="115" spans="1:14" ht="15.95" customHeight="1" x14ac:dyDescent="0.15">
      <c r="A115" s="26" t="s">
        <v>853</v>
      </c>
      <c r="B115" s="30" t="s">
        <v>865</v>
      </c>
      <c r="C115" s="30" t="s">
        <v>203</v>
      </c>
      <c r="D115" s="21">
        <v>1</v>
      </c>
      <c r="E115" s="28" t="s">
        <v>291</v>
      </c>
      <c r="F115" s="22"/>
      <c r="G115" s="91">
        <v>33331</v>
      </c>
      <c r="H115" s="91">
        <v>76637</v>
      </c>
      <c r="I115" s="91">
        <v>36786</v>
      </c>
      <c r="J115" s="91">
        <v>39851</v>
      </c>
      <c r="K115" s="709">
        <v>5736</v>
      </c>
      <c r="L115" s="709"/>
      <c r="M115" s="135">
        <f t="shared" si="6"/>
        <v>2.2999999999999998</v>
      </c>
      <c r="N115" s="15"/>
    </row>
    <row r="116" spans="1:14" ht="15.95" customHeight="1" x14ac:dyDescent="0.15">
      <c r="A116" s="26" t="s">
        <v>294</v>
      </c>
      <c r="B116" s="30" t="s">
        <v>866</v>
      </c>
      <c r="C116" s="30" t="s">
        <v>209</v>
      </c>
      <c r="D116" s="21">
        <v>31</v>
      </c>
      <c r="E116" s="28" t="s">
        <v>291</v>
      </c>
      <c r="F116" s="22"/>
      <c r="G116" s="91">
        <v>33359</v>
      </c>
      <c r="H116" s="91">
        <v>76288</v>
      </c>
      <c r="I116" s="91">
        <v>36580</v>
      </c>
      <c r="J116" s="91">
        <v>39708</v>
      </c>
      <c r="K116" s="709">
        <v>5710</v>
      </c>
      <c r="L116" s="709"/>
      <c r="M116" s="135">
        <f t="shared" si="6"/>
        <v>2.29</v>
      </c>
      <c r="N116" s="15"/>
    </row>
    <row r="117" spans="1:14" ht="15.95" customHeight="1" x14ac:dyDescent="0.15">
      <c r="A117" s="26" t="s">
        <v>853</v>
      </c>
      <c r="B117" s="30" t="s">
        <v>866</v>
      </c>
      <c r="C117" s="30" t="s">
        <v>203</v>
      </c>
      <c r="D117" s="21">
        <v>1</v>
      </c>
      <c r="E117" s="28" t="s">
        <v>291</v>
      </c>
      <c r="F117" s="22"/>
      <c r="G117" s="91">
        <v>33465</v>
      </c>
      <c r="H117" s="91">
        <v>76264</v>
      </c>
      <c r="I117" s="91">
        <v>36573</v>
      </c>
      <c r="J117" s="91">
        <v>39691</v>
      </c>
      <c r="K117" s="709">
        <v>5687</v>
      </c>
      <c r="L117" s="709"/>
      <c r="M117" s="135">
        <f t="shared" si="6"/>
        <v>2.2799999999999998</v>
      </c>
    </row>
    <row r="118" spans="1:14" ht="15.95" customHeight="1" x14ac:dyDescent="0.15">
      <c r="A118" s="26" t="s">
        <v>294</v>
      </c>
      <c r="B118" s="30" t="s">
        <v>509</v>
      </c>
      <c r="C118" s="30" t="s">
        <v>209</v>
      </c>
      <c r="D118" s="21">
        <v>31</v>
      </c>
      <c r="E118" s="28" t="s">
        <v>291</v>
      </c>
      <c r="F118" s="22"/>
      <c r="G118" s="91">
        <v>33519</v>
      </c>
      <c r="H118" s="91">
        <v>75947</v>
      </c>
      <c r="I118" s="91">
        <v>36462</v>
      </c>
      <c r="J118" s="91">
        <v>39485</v>
      </c>
      <c r="K118" s="709">
        <v>5663</v>
      </c>
      <c r="L118" s="709"/>
      <c r="M118" s="135">
        <f t="shared" si="6"/>
        <v>2.27</v>
      </c>
    </row>
    <row r="119" spans="1:14" ht="15.95" customHeight="1" x14ac:dyDescent="0.15">
      <c r="A119" s="26" t="s">
        <v>294</v>
      </c>
      <c r="B119" s="30" t="s">
        <v>509</v>
      </c>
      <c r="C119" s="30" t="s">
        <v>203</v>
      </c>
      <c r="D119" s="21">
        <v>1</v>
      </c>
      <c r="E119" s="28" t="s">
        <v>1662</v>
      </c>
      <c r="F119" s="22"/>
      <c r="G119" s="91">
        <v>31090</v>
      </c>
      <c r="H119" s="91">
        <v>75897</v>
      </c>
      <c r="I119" s="91">
        <v>36207</v>
      </c>
      <c r="J119" s="91">
        <v>39690</v>
      </c>
      <c r="K119" s="91"/>
      <c r="L119" s="91">
        <v>5660</v>
      </c>
      <c r="M119" s="135">
        <f t="shared" si="6"/>
        <v>2.44</v>
      </c>
      <c r="N119" s="15"/>
    </row>
    <row r="120" spans="1:14" ht="15.95" customHeight="1" x14ac:dyDescent="0.15">
      <c r="A120" s="26" t="s">
        <v>294</v>
      </c>
      <c r="B120" s="30" t="s">
        <v>509</v>
      </c>
      <c r="C120" s="30" t="s">
        <v>203</v>
      </c>
      <c r="D120" s="21">
        <v>1</v>
      </c>
      <c r="E120" s="28" t="s">
        <v>291</v>
      </c>
      <c r="F120" s="22"/>
      <c r="G120" s="91">
        <v>33651</v>
      </c>
      <c r="H120" s="91">
        <v>75970</v>
      </c>
      <c r="I120" s="91">
        <v>36467</v>
      </c>
      <c r="J120" s="91">
        <v>39503</v>
      </c>
      <c r="K120" s="91"/>
      <c r="L120" s="91">
        <v>5665</v>
      </c>
      <c r="M120" s="135">
        <f t="shared" si="6"/>
        <v>2.2599999999999998</v>
      </c>
      <c r="N120" s="28"/>
    </row>
    <row r="121" spans="1:14" ht="15.95" customHeight="1" x14ac:dyDescent="0.15">
      <c r="A121" s="26" t="s">
        <v>294</v>
      </c>
      <c r="B121" s="30" t="s">
        <v>1841</v>
      </c>
      <c r="C121" s="30" t="s">
        <v>209</v>
      </c>
      <c r="D121" s="21">
        <v>31</v>
      </c>
      <c r="E121" s="28" t="s">
        <v>291</v>
      </c>
      <c r="F121" s="22"/>
      <c r="G121" s="91">
        <v>33608</v>
      </c>
      <c r="H121" s="91">
        <v>75739</v>
      </c>
      <c r="I121" s="91">
        <v>36349</v>
      </c>
      <c r="J121" s="91">
        <v>39390</v>
      </c>
      <c r="K121" s="709">
        <v>5648</v>
      </c>
      <c r="L121" s="709"/>
      <c r="M121" s="135">
        <f t="shared" si="6"/>
        <v>2.25</v>
      </c>
      <c r="N121" s="15"/>
    </row>
    <row r="122" spans="1:14" ht="15.95" customHeight="1" x14ac:dyDescent="0.15">
      <c r="A122" s="26" t="s">
        <v>853</v>
      </c>
      <c r="B122" s="30" t="s">
        <v>1841</v>
      </c>
      <c r="C122" s="30" t="s">
        <v>203</v>
      </c>
      <c r="D122" s="21">
        <v>1</v>
      </c>
      <c r="E122" s="28" t="s">
        <v>291</v>
      </c>
      <c r="F122" s="22"/>
      <c r="G122" s="91">
        <v>33775</v>
      </c>
      <c r="H122" s="91">
        <v>75624</v>
      </c>
      <c r="I122" s="91">
        <v>36297</v>
      </c>
      <c r="J122" s="91">
        <v>39327</v>
      </c>
      <c r="K122" s="709">
        <v>5631</v>
      </c>
      <c r="L122" s="709"/>
      <c r="M122" s="135">
        <f t="shared" si="6"/>
        <v>2.2400000000000002</v>
      </c>
    </row>
    <row r="123" spans="1:14" ht="15.95" customHeight="1" x14ac:dyDescent="0.15">
      <c r="A123" s="26" t="s">
        <v>294</v>
      </c>
      <c r="B123" s="30" t="s">
        <v>1940</v>
      </c>
      <c r="C123" s="30" t="s">
        <v>209</v>
      </c>
      <c r="D123" s="21">
        <v>31</v>
      </c>
      <c r="E123" s="28" t="s">
        <v>291</v>
      </c>
      <c r="F123" s="22"/>
      <c r="G123" s="91">
        <v>33784</v>
      </c>
      <c r="H123" s="91">
        <v>75289</v>
      </c>
      <c r="I123" s="91">
        <v>36085</v>
      </c>
      <c r="J123" s="91">
        <v>39204</v>
      </c>
      <c r="K123" s="709">
        <v>5606</v>
      </c>
      <c r="L123" s="709"/>
      <c r="M123" s="135">
        <f t="shared" ref="M123:M131" si="7">IF(G123=0,"",ROUND(H123/G123,2))</f>
        <v>2.23</v>
      </c>
      <c r="N123" s="15"/>
    </row>
    <row r="124" spans="1:14" ht="15.95" customHeight="1" x14ac:dyDescent="0.15">
      <c r="A124" s="26" t="s">
        <v>853</v>
      </c>
      <c r="B124" s="30" t="s">
        <v>1940</v>
      </c>
      <c r="C124" s="30" t="s">
        <v>203</v>
      </c>
      <c r="D124" s="21">
        <v>1</v>
      </c>
      <c r="E124" s="28" t="s">
        <v>291</v>
      </c>
      <c r="F124" s="22"/>
      <c r="G124" s="91">
        <v>33925</v>
      </c>
      <c r="H124" s="91">
        <v>75273</v>
      </c>
      <c r="I124" s="91">
        <v>36097</v>
      </c>
      <c r="J124" s="91">
        <v>39176</v>
      </c>
      <c r="K124" s="709">
        <v>5605</v>
      </c>
      <c r="L124" s="709"/>
      <c r="M124" s="135">
        <f t="shared" si="7"/>
        <v>2.2200000000000002</v>
      </c>
    </row>
    <row r="125" spans="1:14" ht="15.95" customHeight="1" x14ac:dyDescent="0.15">
      <c r="A125" s="26" t="s">
        <v>294</v>
      </c>
      <c r="B125" s="30" t="s">
        <v>507</v>
      </c>
      <c r="C125" s="30" t="s">
        <v>209</v>
      </c>
      <c r="D125" s="21">
        <v>31</v>
      </c>
      <c r="E125" s="28" t="s">
        <v>291</v>
      </c>
      <c r="F125" s="22"/>
      <c r="G125" s="91">
        <v>33987</v>
      </c>
      <c r="H125" s="91">
        <v>75191</v>
      </c>
      <c r="I125" s="91">
        <v>36050</v>
      </c>
      <c r="J125" s="91">
        <v>39141</v>
      </c>
      <c r="K125" s="709">
        <v>5574</v>
      </c>
      <c r="L125" s="709"/>
      <c r="M125" s="135">
        <f t="shared" si="7"/>
        <v>2.21</v>
      </c>
      <c r="N125" s="15"/>
    </row>
    <row r="126" spans="1:14" ht="15.95" customHeight="1" x14ac:dyDescent="0.15">
      <c r="A126" s="26" t="s">
        <v>853</v>
      </c>
      <c r="B126" s="30" t="s">
        <v>507</v>
      </c>
      <c r="C126" s="30" t="s">
        <v>203</v>
      </c>
      <c r="D126" s="21">
        <v>1</v>
      </c>
      <c r="E126" s="28" t="s">
        <v>291</v>
      </c>
      <c r="F126" s="22"/>
      <c r="G126" s="91">
        <v>34165</v>
      </c>
      <c r="H126" s="91">
        <v>74953</v>
      </c>
      <c r="I126" s="91">
        <v>35849</v>
      </c>
      <c r="J126" s="91">
        <v>39104</v>
      </c>
      <c r="K126" s="709">
        <v>5556</v>
      </c>
      <c r="L126" s="709"/>
      <c r="M126" s="135">
        <f t="shared" si="7"/>
        <v>2.19</v>
      </c>
    </row>
    <row r="127" spans="1:14" ht="15.95" customHeight="1" x14ac:dyDescent="0.15">
      <c r="A127" s="26" t="s">
        <v>294</v>
      </c>
      <c r="B127" s="30" t="s">
        <v>1995</v>
      </c>
      <c r="C127" s="30" t="s">
        <v>209</v>
      </c>
      <c r="D127" s="21">
        <v>31</v>
      </c>
      <c r="E127" s="28" t="s">
        <v>291</v>
      </c>
      <c r="F127" s="22"/>
      <c r="G127" s="91"/>
      <c r="H127" s="91"/>
      <c r="I127" s="91"/>
      <c r="J127" s="91"/>
      <c r="K127" s="709"/>
      <c r="L127" s="709"/>
      <c r="M127" s="135" t="str">
        <f t="shared" si="7"/>
        <v/>
      </c>
      <c r="N127" s="15"/>
    </row>
    <row r="128" spans="1:14" ht="15.95" customHeight="1" x14ac:dyDescent="0.15">
      <c r="A128" s="26"/>
      <c r="B128" s="29" t="s">
        <v>319</v>
      </c>
      <c r="C128" s="30" t="s">
        <v>203</v>
      </c>
      <c r="D128" s="21">
        <v>1</v>
      </c>
      <c r="E128" s="28" t="s">
        <v>291</v>
      </c>
      <c r="F128" s="22"/>
      <c r="G128" s="91"/>
      <c r="H128" s="91"/>
      <c r="I128" s="91"/>
      <c r="J128" s="91"/>
      <c r="K128" s="709"/>
      <c r="L128" s="709"/>
      <c r="M128" s="135" t="str">
        <f t="shared" si="7"/>
        <v/>
      </c>
    </row>
    <row r="129" spans="1:14" ht="15.95" customHeight="1" x14ac:dyDescent="0.15">
      <c r="A129" s="26" t="s">
        <v>294</v>
      </c>
      <c r="B129" s="30" t="s">
        <v>78</v>
      </c>
      <c r="C129" s="30" t="s">
        <v>209</v>
      </c>
      <c r="D129" s="21">
        <v>31</v>
      </c>
      <c r="E129" s="28" t="s">
        <v>291</v>
      </c>
      <c r="F129" s="22"/>
      <c r="G129" s="91"/>
      <c r="H129" s="91"/>
      <c r="I129" s="91"/>
      <c r="J129" s="91"/>
      <c r="K129" s="709"/>
      <c r="L129" s="709"/>
      <c r="M129" s="135" t="str">
        <f t="shared" si="7"/>
        <v/>
      </c>
      <c r="N129" s="15"/>
    </row>
    <row r="130" spans="1:14" ht="15.95" customHeight="1" x14ac:dyDescent="0.15">
      <c r="A130" s="26" t="s">
        <v>294</v>
      </c>
      <c r="B130" s="30" t="s">
        <v>78</v>
      </c>
      <c r="C130" s="30" t="s">
        <v>203</v>
      </c>
      <c r="D130" s="21">
        <v>1</v>
      </c>
      <c r="E130" s="28" t="s">
        <v>1996</v>
      </c>
      <c r="F130" s="22"/>
      <c r="G130" s="91"/>
      <c r="H130" s="91"/>
      <c r="I130" s="91"/>
      <c r="J130" s="91"/>
      <c r="K130" s="91"/>
      <c r="L130" s="91"/>
      <c r="M130" s="135" t="str">
        <f t="shared" si="7"/>
        <v/>
      </c>
      <c r="N130" s="15"/>
    </row>
    <row r="131" spans="1:14" ht="15.95" customHeight="1" x14ac:dyDescent="0.15">
      <c r="A131" s="26" t="s">
        <v>853</v>
      </c>
      <c r="B131" s="30" t="s">
        <v>78</v>
      </c>
      <c r="C131" s="30" t="s">
        <v>203</v>
      </c>
      <c r="D131" s="21">
        <v>1</v>
      </c>
      <c r="E131" s="28" t="s">
        <v>291</v>
      </c>
      <c r="F131" s="22"/>
      <c r="G131" s="91"/>
      <c r="H131" s="91"/>
      <c r="I131" s="91"/>
      <c r="J131" s="91"/>
      <c r="K131" s="709"/>
      <c r="L131" s="709"/>
      <c r="M131" s="135" t="str">
        <f t="shared" si="7"/>
        <v/>
      </c>
    </row>
    <row r="132" spans="1:14" ht="15.95" customHeight="1" x14ac:dyDescent="0.15">
      <c r="A132" s="26" t="s">
        <v>294</v>
      </c>
      <c r="B132" s="30" t="s">
        <v>209</v>
      </c>
      <c r="C132" s="30" t="s">
        <v>209</v>
      </c>
      <c r="D132" s="21">
        <v>31</v>
      </c>
      <c r="E132" s="28" t="s">
        <v>291</v>
      </c>
      <c r="F132" s="22"/>
      <c r="G132" s="91"/>
      <c r="H132" s="91"/>
      <c r="I132" s="91"/>
      <c r="J132" s="91"/>
      <c r="K132" s="709"/>
      <c r="L132" s="709"/>
      <c r="M132" s="135" t="str">
        <f t="shared" ref="M132:M139" si="8">IF(G132=0,"",ROUND(H132/G132,2))</f>
        <v/>
      </c>
      <c r="N132" s="15"/>
    </row>
    <row r="133" spans="1:14" ht="15.95" customHeight="1" x14ac:dyDescent="0.15">
      <c r="A133" s="26" t="s">
        <v>853</v>
      </c>
      <c r="B133" s="30" t="s">
        <v>209</v>
      </c>
      <c r="C133" s="30" t="s">
        <v>203</v>
      </c>
      <c r="D133" s="21">
        <v>1</v>
      </c>
      <c r="E133" s="28" t="s">
        <v>291</v>
      </c>
      <c r="F133" s="22"/>
      <c r="G133" s="91"/>
      <c r="H133" s="91"/>
      <c r="I133" s="91"/>
      <c r="J133" s="91"/>
      <c r="K133" s="709"/>
      <c r="L133" s="709"/>
      <c r="M133" s="135" t="str">
        <f t="shared" si="8"/>
        <v/>
      </c>
    </row>
    <row r="134" spans="1:14" ht="15.95" customHeight="1" x14ac:dyDescent="0.15">
      <c r="A134" s="26" t="s">
        <v>294</v>
      </c>
      <c r="B134" s="30" t="s">
        <v>212</v>
      </c>
      <c r="C134" s="30" t="s">
        <v>209</v>
      </c>
      <c r="D134" s="21">
        <v>31</v>
      </c>
      <c r="E134" s="28" t="s">
        <v>291</v>
      </c>
      <c r="F134" s="22"/>
      <c r="G134" s="91"/>
      <c r="H134" s="91"/>
      <c r="I134" s="91"/>
      <c r="J134" s="91"/>
      <c r="K134" s="709"/>
      <c r="L134" s="709"/>
      <c r="M134" s="135" t="str">
        <f t="shared" si="8"/>
        <v/>
      </c>
      <c r="N134" s="15"/>
    </row>
    <row r="135" spans="1:14" ht="15.95" customHeight="1" x14ac:dyDescent="0.15">
      <c r="A135" s="26" t="s">
        <v>853</v>
      </c>
      <c r="B135" s="30" t="s">
        <v>212</v>
      </c>
      <c r="C135" s="30" t="s">
        <v>203</v>
      </c>
      <c r="D135" s="21">
        <v>1</v>
      </c>
      <c r="E135" s="28" t="s">
        <v>291</v>
      </c>
      <c r="F135" s="22"/>
      <c r="G135" s="91"/>
      <c r="H135" s="91"/>
      <c r="I135" s="91"/>
      <c r="J135" s="91"/>
      <c r="K135" s="709"/>
      <c r="L135" s="709"/>
      <c r="M135" s="135" t="str">
        <f t="shared" si="8"/>
        <v/>
      </c>
    </row>
    <row r="136" spans="1:14" ht="15.95" customHeight="1" x14ac:dyDescent="0.15">
      <c r="A136" s="26" t="s">
        <v>294</v>
      </c>
      <c r="B136" s="30" t="s">
        <v>224</v>
      </c>
      <c r="C136" s="30" t="s">
        <v>209</v>
      </c>
      <c r="D136" s="21">
        <v>31</v>
      </c>
      <c r="E136" s="28" t="s">
        <v>291</v>
      </c>
      <c r="F136" s="22"/>
      <c r="G136" s="91"/>
      <c r="H136" s="91"/>
      <c r="I136" s="91"/>
      <c r="J136" s="91"/>
      <c r="K136" s="709"/>
      <c r="L136" s="709"/>
      <c r="M136" s="135" t="str">
        <f t="shared" si="8"/>
        <v/>
      </c>
      <c r="N136" s="15"/>
    </row>
    <row r="137" spans="1:14" ht="15.95" customHeight="1" x14ac:dyDescent="0.15">
      <c r="A137" s="26" t="s">
        <v>853</v>
      </c>
      <c r="B137" s="30" t="s">
        <v>224</v>
      </c>
      <c r="C137" s="30" t="s">
        <v>203</v>
      </c>
      <c r="D137" s="21">
        <v>1</v>
      </c>
      <c r="E137" s="28" t="s">
        <v>291</v>
      </c>
      <c r="F137" s="22"/>
      <c r="G137" s="91"/>
      <c r="H137" s="91"/>
      <c r="I137" s="91"/>
      <c r="J137" s="91"/>
      <c r="K137" s="709"/>
      <c r="L137" s="709"/>
      <c r="M137" s="135" t="str">
        <f t="shared" si="8"/>
        <v/>
      </c>
    </row>
    <row r="138" spans="1:14" ht="15.95" customHeight="1" x14ac:dyDescent="0.15">
      <c r="A138" s="26" t="s">
        <v>294</v>
      </c>
      <c r="B138" s="30" t="s">
        <v>718</v>
      </c>
      <c r="C138" s="30" t="s">
        <v>209</v>
      </c>
      <c r="D138" s="21">
        <v>31</v>
      </c>
      <c r="E138" s="28" t="s">
        <v>291</v>
      </c>
      <c r="F138" s="22"/>
      <c r="G138" s="91"/>
      <c r="H138" s="91"/>
      <c r="I138" s="91"/>
      <c r="J138" s="91"/>
      <c r="K138" s="709"/>
      <c r="L138" s="709"/>
      <c r="M138" s="135" t="str">
        <f t="shared" si="8"/>
        <v/>
      </c>
      <c r="N138" s="15"/>
    </row>
    <row r="139" spans="1:14" ht="15.95" customHeight="1" x14ac:dyDescent="0.15">
      <c r="A139" s="26" t="s">
        <v>853</v>
      </c>
      <c r="B139" s="30" t="s">
        <v>718</v>
      </c>
      <c r="C139" s="30" t="s">
        <v>203</v>
      </c>
      <c r="D139" s="21">
        <v>1</v>
      </c>
      <c r="E139" s="28" t="s">
        <v>291</v>
      </c>
      <c r="F139" s="22"/>
      <c r="G139" s="91"/>
      <c r="H139" s="91"/>
      <c r="I139" s="91"/>
      <c r="J139" s="91"/>
      <c r="K139" s="709"/>
      <c r="L139" s="709"/>
      <c r="M139" s="135" t="str">
        <f t="shared" si="8"/>
        <v/>
      </c>
    </row>
    <row r="140" spans="1:14" ht="15.95" customHeight="1" x14ac:dyDescent="0.15">
      <c r="A140" s="26" t="s">
        <v>294</v>
      </c>
      <c r="B140" s="30" t="s">
        <v>30</v>
      </c>
      <c r="C140" s="30" t="s">
        <v>209</v>
      </c>
      <c r="D140" s="21">
        <v>31</v>
      </c>
      <c r="E140" s="28" t="s">
        <v>291</v>
      </c>
      <c r="F140" s="22"/>
      <c r="G140" s="91"/>
      <c r="H140" s="91"/>
      <c r="I140" s="91"/>
      <c r="J140" s="91"/>
      <c r="K140" s="709"/>
      <c r="L140" s="709"/>
      <c r="M140" s="135" t="str">
        <f t="shared" ref="M140:M150" si="9">IF(G140=0,"",ROUND(H140/G140,2))</f>
        <v/>
      </c>
      <c r="N140" s="15"/>
    </row>
    <row r="141" spans="1:14" ht="15.95" customHeight="1" x14ac:dyDescent="0.15">
      <c r="A141" s="26" t="s">
        <v>294</v>
      </c>
      <c r="B141" s="30" t="s">
        <v>30</v>
      </c>
      <c r="C141" s="30" t="s">
        <v>203</v>
      </c>
      <c r="D141" s="21">
        <v>1</v>
      </c>
      <c r="E141" s="28" t="s">
        <v>1997</v>
      </c>
      <c r="F141" s="22"/>
      <c r="G141" s="91"/>
      <c r="H141" s="91"/>
      <c r="I141" s="91"/>
      <c r="J141" s="91"/>
      <c r="K141" s="91"/>
      <c r="L141" s="91"/>
      <c r="M141" s="135" t="str">
        <f t="shared" si="9"/>
        <v/>
      </c>
      <c r="N141" s="15"/>
    </row>
    <row r="142" spans="1:14" ht="15.95" customHeight="1" x14ac:dyDescent="0.15">
      <c r="A142" s="26" t="s">
        <v>853</v>
      </c>
      <c r="B142" s="30" t="s">
        <v>30</v>
      </c>
      <c r="C142" s="30" t="s">
        <v>203</v>
      </c>
      <c r="D142" s="21">
        <v>1</v>
      </c>
      <c r="E142" s="28" t="s">
        <v>291</v>
      </c>
      <c r="F142" s="22"/>
      <c r="G142" s="91"/>
      <c r="H142" s="91"/>
      <c r="I142" s="91"/>
      <c r="J142" s="91"/>
      <c r="K142" s="709"/>
      <c r="L142" s="709"/>
      <c r="M142" s="135" t="str">
        <f t="shared" si="9"/>
        <v/>
      </c>
    </row>
    <row r="143" spans="1:14" ht="15.95" customHeight="1" x14ac:dyDescent="0.15">
      <c r="A143" s="26" t="s">
        <v>294</v>
      </c>
      <c r="B143" s="30" t="s">
        <v>220</v>
      </c>
      <c r="C143" s="30" t="s">
        <v>209</v>
      </c>
      <c r="D143" s="21">
        <v>31</v>
      </c>
      <c r="E143" s="28" t="s">
        <v>291</v>
      </c>
      <c r="F143" s="22"/>
      <c r="G143" s="91"/>
      <c r="H143" s="91"/>
      <c r="I143" s="91"/>
      <c r="J143" s="91"/>
      <c r="K143" s="709"/>
      <c r="L143" s="709"/>
      <c r="M143" s="135" t="str">
        <f t="shared" si="9"/>
        <v/>
      </c>
      <c r="N143" s="15"/>
    </row>
    <row r="144" spans="1:14" ht="15.95" customHeight="1" x14ac:dyDescent="0.15">
      <c r="A144" s="26" t="s">
        <v>853</v>
      </c>
      <c r="B144" s="30" t="s">
        <v>220</v>
      </c>
      <c r="C144" s="30" t="s">
        <v>203</v>
      </c>
      <c r="D144" s="21">
        <v>1</v>
      </c>
      <c r="E144" s="28" t="s">
        <v>291</v>
      </c>
      <c r="F144" s="22"/>
      <c r="G144" s="91"/>
      <c r="H144" s="91"/>
      <c r="I144" s="91"/>
      <c r="J144" s="91"/>
      <c r="K144" s="709"/>
      <c r="L144" s="709"/>
      <c r="M144" s="135" t="str">
        <f t="shared" si="9"/>
        <v/>
      </c>
    </row>
    <row r="145" spans="1:14" ht="15.95" customHeight="1" x14ac:dyDescent="0.15">
      <c r="A145" s="26" t="s">
        <v>294</v>
      </c>
      <c r="B145" s="30" t="s">
        <v>529</v>
      </c>
      <c r="C145" s="30" t="s">
        <v>209</v>
      </c>
      <c r="D145" s="21">
        <v>31</v>
      </c>
      <c r="E145" s="28" t="s">
        <v>291</v>
      </c>
      <c r="F145" s="22"/>
      <c r="G145" s="91"/>
      <c r="H145" s="91"/>
      <c r="I145" s="91"/>
      <c r="J145" s="91"/>
      <c r="K145" s="709"/>
      <c r="L145" s="709"/>
      <c r="M145" s="135" t="str">
        <f t="shared" si="9"/>
        <v/>
      </c>
      <c r="N145" s="15"/>
    </row>
    <row r="146" spans="1:14" ht="15.95" customHeight="1" x14ac:dyDescent="0.15">
      <c r="A146" s="26" t="s">
        <v>853</v>
      </c>
      <c r="B146" s="30" t="s">
        <v>529</v>
      </c>
      <c r="C146" s="30" t="s">
        <v>203</v>
      </c>
      <c r="D146" s="21">
        <v>1</v>
      </c>
      <c r="E146" s="28" t="s">
        <v>291</v>
      </c>
      <c r="F146" s="22"/>
      <c r="G146" s="91"/>
      <c r="H146" s="91"/>
      <c r="I146" s="91"/>
      <c r="J146" s="91"/>
      <c r="K146" s="709"/>
      <c r="L146" s="709"/>
      <c r="M146" s="135" t="str">
        <f t="shared" si="9"/>
        <v/>
      </c>
    </row>
    <row r="147" spans="1:14" ht="15.95" customHeight="1" x14ac:dyDescent="0.15">
      <c r="A147" s="26" t="s">
        <v>294</v>
      </c>
      <c r="B147" s="30" t="s">
        <v>203</v>
      </c>
      <c r="C147" s="30" t="s">
        <v>209</v>
      </c>
      <c r="D147" s="21">
        <v>31</v>
      </c>
      <c r="E147" s="28" t="s">
        <v>291</v>
      </c>
      <c r="F147" s="22"/>
      <c r="G147" s="91"/>
      <c r="H147" s="91"/>
      <c r="I147" s="91"/>
      <c r="J147" s="91"/>
      <c r="K147" s="709"/>
      <c r="L147" s="709"/>
      <c r="M147" s="135" t="str">
        <f t="shared" si="9"/>
        <v/>
      </c>
      <c r="N147" s="15"/>
    </row>
    <row r="148" spans="1:14" ht="15.95" customHeight="1" x14ac:dyDescent="0.15">
      <c r="A148" s="26" t="s">
        <v>853</v>
      </c>
      <c r="B148" s="30" t="s">
        <v>203</v>
      </c>
      <c r="C148" s="30" t="s">
        <v>203</v>
      </c>
      <c r="D148" s="21">
        <v>1</v>
      </c>
      <c r="E148" s="28" t="s">
        <v>291</v>
      </c>
      <c r="F148" s="22"/>
      <c r="G148" s="91"/>
      <c r="H148" s="91"/>
      <c r="I148" s="91"/>
      <c r="J148" s="91"/>
      <c r="K148" s="709"/>
      <c r="L148" s="709"/>
      <c r="M148" s="135" t="str">
        <f t="shared" si="9"/>
        <v/>
      </c>
    </row>
    <row r="149" spans="1:14" ht="15.95" customHeight="1" x14ac:dyDescent="0.15">
      <c r="A149" s="26" t="s">
        <v>294</v>
      </c>
      <c r="B149" s="30" t="s">
        <v>216</v>
      </c>
      <c r="C149" s="30" t="s">
        <v>209</v>
      </c>
      <c r="D149" s="21">
        <v>31</v>
      </c>
      <c r="E149" s="28" t="s">
        <v>291</v>
      </c>
      <c r="F149" s="22"/>
      <c r="G149" s="91"/>
      <c r="H149" s="91"/>
      <c r="I149" s="91"/>
      <c r="J149" s="91"/>
      <c r="K149" s="709"/>
      <c r="L149" s="709"/>
      <c r="M149" s="135" t="str">
        <f t="shared" si="9"/>
        <v/>
      </c>
      <c r="N149" s="15"/>
    </row>
    <row r="150" spans="1:14" ht="15.95" customHeight="1" x14ac:dyDescent="0.15">
      <c r="A150" s="26" t="s">
        <v>853</v>
      </c>
      <c r="B150" s="30" t="s">
        <v>216</v>
      </c>
      <c r="C150" s="30" t="s">
        <v>203</v>
      </c>
      <c r="D150" s="21">
        <v>1</v>
      </c>
      <c r="E150" s="28" t="s">
        <v>291</v>
      </c>
      <c r="F150" s="22"/>
      <c r="G150" s="91"/>
      <c r="H150" s="91"/>
      <c r="I150" s="91"/>
      <c r="J150" s="91"/>
      <c r="K150" s="709"/>
      <c r="L150" s="709"/>
      <c r="M150" s="135" t="str">
        <f t="shared" si="9"/>
        <v/>
      </c>
    </row>
    <row r="151" spans="1:14" ht="15.95" customHeight="1" x14ac:dyDescent="0.15">
      <c r="A151" s="26" t="s">
        <v>294</v>
      </c>
      <c r="B151" s="30" t="s">
        <v>226</v>
      </c>
      <c r="C151" s="30" t="s">
        <v>209</v>
      </c>
      <c r="D151" s="21">
        <v>31</v>
      </c>
      <c r="E151" s="28" t="s">
        <v>291</v>
      </c>
      <c r="F151" s="22"/>
      <c r="G151" s="91"/>
      <c r="H151" s="91"/>
      <c r="I151" s="91"/>
      <c r="J151" s="91"/>
      <c r="K151" s="709"/>
      <c r="L151" s="709"/>
      <c r="M151" s="135" t="str">
        <f>IF(G151=0,"",ROUND(H151/G151,2))</f>
        <v/>
      </c>
      <c r="N151" s="15"/>
    </row>
    <row r="152" spans="1:14" ht="15.95" customHeight="1" x14ac:dyDescent="0.15">
      <c r="A152" s="26" t="s">
        <v>294</v>
      </c>
      <c r="B152" s="30" t="s">
        <v>226</v>
      </c>
      <c r="C152" s="30" t="s">
        <v>203</v>
      </c>
      <c r="D152" s="21">
        <v>1</v>
      </c>
      <c r="E152" s="28" t="s">
        <v>1998</v>
      </c>
      <c r="F152" s="22"/>
      <c r="G152" s="91"/>
      <c r="H152" s="91"/>
      <c r="I152" s="91"/>
      <c r="J152" s="91"/>
      <c r="K152" s="91"/>
      <c r="L152" s="91"/>
      <c r="M152" s="135" t="str">
        <f>IF(G152=0,"",ROUND(H152/G152,2))</f>
        <v/>
      </c>
      <c r="N152" s="15"/>
    </row>
    <row r="153" spans="1:14" ht="15.95" customHeight="1" thickBot="1" x14ac:dyDescent="0.2">
      <c r="A153" s="32" t="s">
        <v>853</v>
      </c>
      <c r="B153" s="36" t="s">
        <v>226</v>
      </c>
      <c r="C153" s="36" t="s">
        <v>203</v>
      </c>
      <c r="D153" s="37">
        <v>1</v>
      </c>
      <c r="E153" s="39" t="s">
        <v>291</v>
      </c>
      <c r="F153" s="35"/>
      <c r="G153" s="95"/>
      <c r="H153" s="95"/>
      <c r="I153" s="95"/>
      <c r="J153" s="95"/>
      <c r="K153" s="714"/>
      <c r="L153" s="714"/>
      <c r="M153" s="141" t="str">
        <f>IF(G153=0,"",ROUND(H153/G153,2))</f>
        <v/>
      </c>
    </row>
    <row r="154" spans="1:14" ht="15.95" customHeight="1" x14ac:dyDescent="0.15">
      <c r="A154" s="28"/>
      <c r="B154" s="28"/>
      <c r="C154" s="28"/>
      <c r="D154" s="28"/>
      <c r="E154" s="28"/>
      <c r="F154" s="28"/>
      <c r="G154" s="91"/>
      <c r="H154" s="91"/>
      <c r="I154" s="91"/>
      <c r="J154" s="719" t="s">
        <v>654</v>
      </c>
      <c r="K154" s="720"/>
      <c r="L154" s="720"/>
      <c r="M154" s="720"/>
      <c r="N154" s="21"/>
    </row>
    <row r="155" spans="1:14" ht="15.95" customHeight="1" x14ac:dyDescent="0.15">
      <c r="A155" s="28"/>
      <c r="B155" s="28"/>
      <c r="C155" s="28"/>
      <c r="D155" s="28"/>
      <c r="E155" s="28"/>
      <c r="F155" s="28"/>
      <c r="G155" s="91"/>
      <c r="H155" s="91"/>
      <c r="I155" s="91"/>
      <c r="J155" s="91"/>
      <c r="K155" s="91"/>
      <c r="L155" s="91"/>
      <c r="M155" s="91"/>
      <c r="N155" s="91"/>
    </row>
  </sheetData>
  <sheetProtection sheet="1"/>
  <mergeCells count="157">
    <mergeCell ref="K148:L148"/>
    <mergeCell ref="K149:L149"/>
    <mergeCell ref="K150:L150"/>
    <mergeCell ref="K138:L138"/>
    <mergeCell ref="K139:L139"/>
    <mergeCell ref="K140:L140"/>
    <mergeCell ref="K142:L142"/>
    <mergeCell ref="K143:L143"/>
    <mergeCell ref="K144:L144"/>
    <mergeCell ref="K145:L145"/>
    <mergeCell ref="K146:L146"/>
    <mergeCell ref="K147:L147"/>
    <mergeCell ref="K128:L128"/>
    <mergeCell ref="K129:L129"/>
    <mergeCell ref="K131:L131"/>
    <mergeCell ref="K132:L132"/>
    <mergeCell ref="K133:L133"/>
    <mergeCell ref="K134:L134"/>
    <mergeCell ref="K135:L135"/>
    <mergeCell ref="K136:L136"/>
    <mergeCell ref="K137:L137"/>
    <mergeCell ref="K115:L115"/>
    <mergeCell ref="K116:L116"/>
    <mergeCell ref="K93:L93"/>
    <mergeCell ref="K91:L91"/>
    <mergeCell ref="K114:L114"/>
    <mergeCell ref="K96:L96"/>
    <mergeCell ref="K125:L125"/>
    <mergeCell ref="K126:L126"/>
    <mergeCell ref="K127:L127"/>
    <mergeCell ref="A2:F4"/>
    <mergeCell ref="K26:L26"/>
    <mergeCell ref="K12:L12"/>
    <mergeCell ref="K13:L13"/>
    <mergeCell ref="K14:L14"/>
    <mergeCell ref="K8:L8"/>
    <mergeCell ref="K35:L35"/>
    <mergeCell ref="H2:J2"/>
    <mergeCell ref="J3:J4"/>
    <mergeCell ref="H3:H4"/>
    <mergeCell ref="I3:I4"/>
    <mergeCell ref="K29:L29"/>
    <mergeCell ref="K10:L10"/>
    <mergeCell ref="K16:L16"/>
    <mergeCell ref="K28:L28"/>
    <mergeCell ref="K33:L33"/>
    <mergeCell ref="K31:L31"/>
    <mergeCell ref="K34:L34"/>
    <mergeCell ref="K24:L24"/>
    <mergeCell ref="K25:L25"/>
    <mergeCell ref="G2:G4"/>
    <mergeCell ref="K6:L6"/>
    <mergeCell ref="K5:L5"/>
    <mergeCell ref="K27:L27"/>
    <mergeCell ref="K21:L21"/>
    <mergeCell ref="K9:L9"/>
    <mergeCell ref="K7:L7"/>
    <mergeCell ref="K17:L17"/>
    <mergeCell ref="K19:L19"/>
    <mergeCell ref="K11:L11"/>
    <mergeCell ref="K23:L23"/>
    <mergeCell ref="J154:M154"/>
    <mergeCell ref="K2:L2"/>
    <mergeCell ref="K4:L4"/>
    <mergeCell ref="K18:L18"/>
    <mergeCell ref="K30:L30"/>
    <mergeCell ref="K51:L51"/>
    <mergeCell ref="K58:L58"/>
    <mergeCell ref="K15:L15"/>
    <mergeCell ref="K20:L20"/>
    <mergeCell ref="H53:J53"/>
    <mergeCell ref="K53:L53"/>
    <mergeCell ref="H54:H55"/>
    <mergeCell ref="J54:J55"/>
    <mergeCell ref="K32:L32"/>
    <mergeCell ref="K45:L45"/>
    <mergeCell ref="K83:L83"/>
    <mergeCell ref="K78:L78"/>
    <mergeCell ref="K75:L75"/>
    <mergeCell ref="K82:L82"/>
    <mergeCell ref="K79:L79"/>
    <mergeCell ref="K80:L80"/>
    <mergeCell ref="K71:L71"/>
    <mergeCell ref="K67:L67"/>
    <mergeCell ref="K63:L63"/>
    <mergeCell ref="K22:L22"/>
    <mergeCell ref="A104:F106"/>
    <mergeCell ref="G104:G106"/>
    <mergeCell ref="H104:J104"/>
    <mergeCell ref="K104:L104"/>
    <mergeCell ref="H105:H106"/>
    <mergeCell ref="I54:I55"/>
    <mergeCell ref="J105:J106"/>
    <mergeCell ref="K106:L106"/>
    <mergeCell ref="K66:L66"/>
    <mergeCell ref="K40:L40"/>
    <mergeCell ref="A53:F55"/>
    <mergeCell ref="G53:G55"/>
    <mergeCell ref="K42:L42"/>
    <mergeCell ref="K46:L46"/>
    <mergeCell ref="K62:L62"/>
    <mergeCell ref="K55:L55"/>
    <mergeCell ref="K44:L44"/>
    <mergeCell ref="K39:L39"/>
    <mergeCell ref="K38:L38"/>
    <mergeCell ref="K41:L41"/>
    <mergeCell ref="K97:L97"/>
    <mergeCell ref="K89:L89"/>
    <mergeCell ref="K86:L86"/>
    <mergeCell ref="K151:L151"/>
    <mergeCell ref="K153:L153"/>
    <mergeCell ref="K37:L37"/>
    <mergeCell ref="K81:L81"/>
    <mergeCell ref="K77:L77"/>
    <mergeCell ref="K76:L76"/>
    <mergeCell ref="K74:L74"/>
    <mergeCell ref="K73:L73"/>
    <mergeCell ref="K72:L72"/>
    <mergeCell ref="K85:L85"/>
    <mergeCell ref="K95:L95"/>
    <mergeCell ref="K64:L64"/>
    <mergeCell ref="K84:L84"/>
    <mergeCell ref="K90:L90"/>
    <mergeCell ref="K94:L94"/>
    <mergeCell ref="K88:L88"/>
    <mergeCell ref="K59:L59"/>
    <mergeCell ref="K50:L50"/>
    <mergeCell ref="K61:L61"/>
    <mergeCell ref="K43:L43"/>
    <mergeCell ref="K48:L48"/>
    <mergeCell ref="K49:L49"/>
    <mergeCell ref="K47:L47"/>
    <mergeCell ref="K56:L56"/>
    <mergeCell ref="K70:L70"/>
    <mergeCell ref="K123:L123"/>
    <mergeCell ref="K124:L124"/>
    <mergeCell ref="I105:I106"/>
    <mergeCell ref="K36:L36"/>
    <mergeCell ref="K121:L121"/>
    <mergeCell ref="K122:L122"/>
    <mergeCell ref="K68:L68"/>
    <mergeCell ref="K65:L65"/>
    <mergeCell ref="K57:L57"/>
    <mergeCell ref="K69:L69"/>
    <mergeCell ref="K60:L60"/>
    <mergeCell ref="K98:L98"/>
    <mergeCell ref="K110:L110"/>
    <mergeCell ref="K112:L112"/>
    <mergeCell ref="K113:L113"/>
    <mergeCell ref="K107:L107"/>
    <mergeCell ref="K101:L101"/>
    <mergeCell ref="K99:L99"/>
    <mergeCell ref="K100:L100"/>
    <mergeCell ref="K87:L87"/>
    <mergeCell ref="K92:L92"/>
    <mergeCell ref="K117:L117"/>
    <mergeCell ref="K118:L118"/>
  </mergeCells>
  <phoneticPr fontId="2"/>
  <pageMargins left="0.6692913385826772" right="0.6692913385826772" top="0.98425196850393704" bottom="0.98425196850393704" header="0.51181102362204722" footer="0.51181102362204722"/>
  <pageSetup paperSize="9" scale="92" firstPageNumber="4" orientation="portrait" useFirstPageNumber="1" r:id="rId1"/>
  <headerFooter alignWithMargins="0">
    <oddFooter xml:space="preserve">&amp;C&amp;P
</oddFooter>
  </headerFooter>
  <rowBreaks count="2" manualBreakCount="2">
    <brk id="51" max="12" man="1"/>
    <brk id="102" max="1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1:T28"/>
  <sheetViews>
    <sheetView zoomScaleNormal="100" workbookViewId="0">
      <selection activeCell="P11" sqref="P11"/>
    </sheetView>
  </sheetViews>
  <sheetFormatPr defaultRowHeight="13.5" x14ac:dyDescent="0.15"/>
  <cols>
    <col min="1" max="1" width="6.375" style="83" customWidth="1"/>
    <col min="2" max="2" width="13.875" style="83" customWidth="1"/>
    <col min="3" max="4" width="7.125" style="83" customWidth="1"/>
    <col min="5" max="16" width="8.625" style="83" customWidth="1"/>
    <col min="17" max="22" width="7.125" style="83" customWidth="1"/>
    <col min="23" max="16384" width="9" style="83"/>
  </cols>
  <sheetData>
    <row r="1" spans="1:20" ht="21" customHeight="1" thickBot="1" x14ac:dyDescent="0.2">
      <c r="A1" s="762">
        <v>50</v>
      </c>
      <c r="B1" s="95" t="s">
        <v>2042</v>
      </c>
      <c r="C1" s="95"/>
      <c r="D1" s="95"/>
      <c r="E1" s="95"/>
      <c r="F1" s="95"/>
      <c r="G1" s="95"/>
      <c r="H1" s="95"/>
      <c r="I1" s="95"/>
      <c r="J1" s="95"/>
      <c r="K1" s="95"/>
      <c r="L1" s="95"/>
      <c r="M1" s="95"/>
      <c r="N1" s="95"/>
      <c r="O1" s="95"/>
      <c r="P1" s="95"/>
      <c r="Q1" s="91"/>
      <c r="R1" s="91"/>
      <c r="S1" s="91"/>
    </row>
    <row r="2" spans="1:20" ht="21.95" customHeight="1" x14ac:dyDescent="0.15">
      <c r="A2" s="762"/>
      <c r="B2" s="752" t="s">
        <v>1054</v>
      </c>
      <c r="C2" s="725"/>
      <c r="D2" s="725"/>
      <c r="E2" s="945" t="s">
        <v>1055</v>
      </c>
      <c r="F2" s="935" t="s">
        <v>1056</v>
      </c>
      <c r="G2" s="937" t="s">
        <v>1057</v>
      </c>
      <c r="H2" s="937" t="s">
        <v>1058</v>
      </c>
      <c r="I2" s="935" t="s">
        <v>1059</v>
      </c>
      <c r="J2" s="942" t="s">
        <v>1052</v>
      </c>
      <c r="K2" s="951"/>
      <c r="L2" s="937" t="s">
        <v>1060</v>
      </c>
      <c r="M2" s="937" t="s">
        <v>1061</v>
      </c>
      <c r="N2" s="937" t="s">
        <v>1062</v>
      </c>
      <c r="O2" s="937" t="s">
        <v>1063</v>
      </c>
      <c r="P2" s="942" t="s">
        <v>817</v>
      </c>
      <c r="Q2" s="933"/>
      <c r="R2" s="933"/>
      <c r="S2" s="933"/>
      <c r="T2" s="933"/>
    </row>
    <row r="3" spans="1:20" ht="21.95" customHeight="1" x14ac:dyDescent="0.15">
      <c r="A3" s="762"/>
      <c r="B3" s="650"/>
      <c r="C3" s="650"/>
      <c r="D3" s="650"/>
      <c r="E3" s="946"/>
      <c r="F3" s="933"/>
      <c r="G3" s="948"/>
      <c r="H3" s="948"/>
      <c r="I3" s="933"/>
      <c r="J3" s="952"/>
      <c r="K3" s="953"/>
      <c r="L3" s="938"/>
      <c r="M3" s="940"/>
      <c r="N3" s="940"/>
      <c r="O3" s="940"/>
      <c r="P3" s="943"/>
      <c r="Q3" s="934"/>
      <c r="R3" s="934"/>
      <c r="S3" s="934"/>
      <c r="T3" s="934"/>
    </row>
    <row r="4" spans="1:20" ht="35.25" customHeight="1" x14ac:dyDescent="0.15">
      <c r="A4" s="762"/>
      <c r="B4" s="652"/>
      <c r="C4" s="652"/>
      <c r="D4" s="652"/>
      <c r="E4" s="947"/>
      <c r="F4" s="936"/>
      <c r="G4" s="949"/>
      <c r="H4" s="949"/>
      <c r="I4" s="936"/>
      <c r="J4" s="954"/>
      <c r="K4" s="955"/>
      <c r="L4" s="939"/>
      <c r="M4" s="941"/>
      <c r="N4" s="941"/>
      <c r="O4" s="941"/>
      <c r="P4" s="944"/>
      <c r="Q4" s="934"/>
      <c r="R4" s="934"/>
      <c r="S4" s="934"/>
      <c r="T4" s="934"/>
    </row>
    <row r="5" spans="1:20" ht="21.95" customHeight="1" x14ac:dyDescent="0.15">
      <c r="A5" s="762"/>
      <c r="B5" s="865" t="s">
        <v>2012</v>
      </c>
      <c r="C5" s="715" t="s">
        <v>1064</v>
      </c>
      <c r="D5" s="717"/>
      <c r="E5" s="93">
        <v>608</v>
      </c>
      <c r="F5" s="92" t="s">
        <v>369</v>
      </c>
      <c r="G5" s="92" t="s">
        <v>369</v>
      </c>
      <c r="H5" s="91">
        <v>109</v>
      </c>
      <c r="I5" s="91">
        <v>389</v>
      </c>
      <c r="J5" s="92">
        <v>73</v>
      </c>
      <c r="K5" s="92"/>
      <c r="L5" s="91">
        <v>286</v>
      </c>
      <c r="M5" s="91">
        <v>119</v>
      </c>
      <c r="N5" s="91">
        <v>19</v>
      </c>
      <c r="O5" s="106">
        <v>11</v>
      </c>
      <c r="P5" s="106">
        <f t="shared" ref="P5:P14" si="0">IF(SUM(E5:O5)=0,"",SUM(E5:O5))</f>
        <v>1614</v>
      </c>
      <c r="Q5" s="91"/>
      <c r="R5" s="91"/>
      <c r="S5" s="91"/>
      <c r="T5" s="91"/>
    </row>
    <row r="6" spans="1:20" ht="21.95" customHeight="1" x14ac:dyDescent="0.15">
      <c r="A6" s="762"/>
      <c r="B6" s="679"/>
      <c r="C6" s="715" t="s">
        <v>1065</v>
      </c>
      <c r="D6" s="717"/>
      <c r="E6" s="93">
        <v>15959</v>
      </c>
      <c r="F6" s="92" t="s">
        <v>369</v>
      </c>
      <c r="G6" s="92" t="s">
        <v>369</v>
      </c>
      <c r="H6" s="91">
        <v>1809</v>
      </c>
      <c r="I6" s="91">
        <v>8955</v>
      </c>
      <c r="J6" s="92">
        <v>981</v>
      </c>
      <c r="K6" s="92"/>
      <c r="L6" s="91">
        <v>1989</v>
      </c>
      <c r="M6" s="91">
        <v>924</v>
      </c>
      <c r="N6" s="91">
        <v>127</v>
      </c>
      <c r="O6" s="106">
        <v>54</v>
      </c>
      <c r="P6" s="106">
        <f t="shared" si="0"/>
        <v>30798</v>
      </c>
      <c r="Q6" s="91"/>
      <c r="R6" s="91"/>
      <c r="S6" s="91"/>
      <c r="T6" s="91"/>
    </row>
    <row r="7" spans="1:20" ht="21.95" customHeight="1" x14ac:dyDescent="0.15">
      <c r="A7" s="762"/>
      <c r="B7" s="865" t="s">
        <v>1663</v>
      </c>
      <c r="C7" s="715" t="s">
        <v>1064</v>
      </c>
      <c r="D7" s="717"/>
      <c r="E7" s="93">
        <v>621</v>
      </c>
      <c r="F7" s="92" t="s">
        <v>369</v>
      </c>
      <c r="G7" s="92" t="s">
        <v>369</v>
      </c>
      <c r="H7" s="91">
        <v>128</v>
      </c>
      <c r="I7" s="91">
        <v>369</v>
      </c>
      <c r="J7" s="92">
        <v>74</v>
      </c>
      <c r="K7" s="92"/>
      <c r="L7" s="91">
        <v>198</v>
      </c>
      <c r="M7" s="91">
        <v>133</v>
      </c>
      <c r="N7" s="91">
        <v>2</v>
      </c>
      <c r="O7" s="106">
        <v>6</v>
      </c>
      <c r="P7" s="106">
        <f t="shared" si="0"/>
        <v>1531</v>
      </c>
      <c r="Q7" s="91"/>
      <c r="R7" s="91"/>
      <c r="S7" s="91"/>
      <c r="T7" s="91"/>
    </row>
    <row r="8" spans="1:20" ht="21.95" customHeight="1" x14ac:dyDescent="0.15">
      <c r="A8" s="762"/>
      <c r="B8" s="865"/>
      <c r="C8" s="715" t="s">
        <v>1065</v>
      </c>
      <c r="D8" s="717"/>
      <c r="E8" s="93">
        <v>15815</v>
      </c>
      <c r="F8" s="92" t="s">
        <v>369</v>
      </c>
      <c r="G8" s="92" t="s">
        <v>369</v>
      </c>
      <c r="H8" s="91">
        <v>2183</v>
      </c>
      <c r="I8" s="91">
        <v>8499</v>
      </c>
      <c r="J8" s="92">
        <v>846</v>
      </c>
      <c r="K8" s="92"/>
      <c r="L8" s="91">
        <v>1388</v>
      </c>
      <c r="M8" s="91">
        <v>962</v>
      </c>
      <c r="N8" s="91">
        <v>22</v>
      </c>
      <c r="O8" s="106">
        <v>47</v>
      </c>
      <c r="P8" s="106">
        <f t="shared" si="0"/>
        <v>29762</v>
      </c>
      <c r="Q8" s="91"/>
      <c r="R8" s="91"/>
      <c r="S8" s="91"/>
      <c r="T8" s="91"/>
    </row>
    <row r="9" spans="1:20" ht="21.95" customHeight="1" x14ac:dyDescent="0.15">
      <c r="A9" s="762"/>
      <c r="B9" s="865" t="s">
        <v>1844</v>
      </c>
      <c r="C9" s="715" t="s">
        <v>1064</v>
      </c>
      <c r="D9" s="717"/>
      <c r="E9" s="93">
        <v>603</v>
      </c>
      <c r="F9" s="92" t="s">
        <v>1</v>
      </c>
      <c r="G9" s="92" t="s">
        <v>1</v>
      </c>
      <c r="H9" s="91">
        <v>159</v>
      </c>
      <c r="I9" s="91">
        <v>408</v>
      </c>
      <c r="J9" s="92">
        <v>81</v>
      </c>
      <c r="K9" s="92"/>
      <c r="L9" s="91">
        <v>189</v>
      </c>
      <c r="M9" s="91">
        <v>152</v>
      </c>
      <c r="N9" s="91">
        <v>8</v>
      </c>
      <c r="O9" s="106">
        <v>8</v>
      </c>
      <c r="P9" s="106">
        <f t="shared" si="0"/>
        <v>1608</v>
      </c>
      <c r="Q9" s="91"/>
      <c r="R9" s="91"/>
      <c r="S9" s="91"/>
      <c r="T9" s="91"/>
    </row>
    <row r="10" spans="1:20" ht="21.95" customHeight="1" x14ac:dyDescent="0.15">
      <c r="A10" s="762"/>
      <c r="B10" s="865"/>
      <c r="C10" s="715" t="s">
        <v>1065</v>
      </c>
      <c r="D10" s="717"/>
      <c r="E10" s="93">
        <v>12473</v>
      </c>
      <c r="F10" s="92" t="s">
        <v>1</v>
      </c>
      <c r="G10" s="92" t="s">
        <v>1</v>
      </c>
      <c r="H10" s="91">
        <v>2481</v>
      </c>
      <c r="I10" s="91">
        <v>8909</v>
      </c>
      <c r="J10" s="92">
        <v>817</v>
      </c>
      <c r="K10" s="92"/>
      <c r="L10" s="91">
        <v>1561</v>
      </c>
      <c r="M10" s="91">
        <v>1130</v>
      </c>
      <c r="N10" s="91">
        <v>53</v>
      </c>
      <c r="O10" s="106">
        <v>54</v>
      </c>
      <c r="P10" s="106">
        <f t="shared" si="0"/>
        <v>27478</v>
      </c>
      <c r="Q10" s="91"/>
      <c r="R10" s="91"/>
      <c r="S10" s="91"/>
      <c r="T10" s="91"/>
    </row>
    <row r="11" spans="1:20" ht="21.95" customHeight="1" x14ac:dyDescent="0.15">
      <c r="A11" s="762"/>
      <c r="B11" s="865" t="s">
        <v>1953</v>
      </c>
      <c r="C11" s="715" t="s">
        <v>1064</v>
      </c>
      <c r="D11" s="717"/>
      <c r="E11" s="93">
        <v>527</v>
      </c>
      <c r="F11" s="92" t="s">
        <v>1</v>
      </c>
      <c r="G11" s="92" t="s">
        <v>1</v>
      </c>
      <c r="H11" s="91">
        <v>147</v>
      </c>
      <c r="I11" s="91">
        <v>391</v>
      </c>
      <c r="J11" s="728">
        <v>96</v>
      </c>
      <c r="K11" s="728"/>
      <c r="L11" s="91">
        <v>245</v>
      </c>
      <c r="M11" s="91">
        <v>130</v>
      </c>
      <c r="N11" s="92" t="s">
        <v>1</v>
      </c>
      <c r="O11" s="106">
        <v>9</v>
      </c>
      <c r="P11" s="106">
        <f t="shared" si="0"/>
        <v>1545</v>
      </c>
      <c r="Q11" s="91"/>
      <c r="R11" s="91"/>
      <c r="S11" s="91"/>
      <c r="T11" s="91"/>
    </row>
    <row r="12" spans="1:20" ht="21.95" customHeight="1" x14ac:dyDescent="0.15">
      <c r="A12" s="762"/>
      <c r="B12" s="865"/>
      <c r="C12" s="715" t="s">
        <v>1065</v>
      </c>
      <c r="D12" s="717"/>
      <c r="E12" s="93">
        <v>12769</v>
      </c>
      <c r="F12" s="92" t="s">
        <v>1</v>
      </c>
      <c r="G12" s="92" t="s">
        <v>1</v>
      </c>
      <c r="H12" s="91">
        <v>2161</v>
      </c>
      <c r="I12" s="91">
        <v>8899</v>
      </c>
      <c r="J12" s="728">
        <v>1015</v>
      </c>
      <c r="K12" s="728"/>
      <c r="L12" s="91">
        <v>1874</v>
      </c>
      <c r="M12" s="91">
        <v>877</v>
      </c>
      <c r="N12" s="92" t="s">
        <v>1</v>
      </c>
      <c r="O12" s="106">
        <v>62</v>
      </c>
      <c r="P12" s="106">
        <f t="shared" si="0"/>
        <v>27657</v>
      </c>
      <c r="Q12" s="91"/>
      <c r="R12" s="91"/>
      <c r="S12" s="91"/>
      <c r="T12" s="91"/>
    </row>
    <row r="13" spans="1:20" ht="21.95" customHeight="1" x14ac:dyDescent="0.15">
      <c r="A13" s="762"/>
      <c r="B13" s="865" t="s">
        <v>2013</v>
      </c>
      <c r="C13" s="715" t="s">
        <v>1064</v>
      </c>
      <c r="D13" s="717"/>
      <c r="E13" s="93">
        <v>543</v>
      </c>
      <c r="F13" s="92" t="s">
        <v>1</v>
      </c>
      <c r="G13" s="92" t="s">
        <v>1</v>
      </c>
      <c r="H13" s="91">
        <v>128</v>
      </c>
      <c r="I13" s="91">
        <v>369</v>
      </c>
      <c r="J13" s="728">
        <v>98</v>
      </c>
      <c r="K13" s="728"/>
      <c r="L13" s="91">
        <v>231</v>
      </c>
      <c r="M13" s="91">
        <v>104</v>
      </c>
      <c r="N13" s="92">
        <v>3</v>
      </c>
      <c r="O13" s="106">
        <v>2</v>
      </c>
      <c r="P13" s="106">
        <f t="shared" si="0"/>
        <v>1478</v>
      </c>
      <c r="Q13" s="91"/>
      <c r="R13" s="91"/>
      <c r="S13" s="91"/>
      <c r="T13" s="91"/>
    </row>
    <row r="14" spans="1:20" ht="21.95" customHeight="1" thickBot="1" x14ac:dyDescent="0.2">
      <c r="A14" s="762"/>
      <c r="B14" s="884"/>
      <c r="C14" s="715" t="s">
        <v>1065</v>
      </c>
      <c r="D14" s="717"/>
      <c r="E14" s="93">
        <v>13142</v>
      </c>
      <c r="F14" s="92" t="s">
        <v>1</v>
      </c>
      <c r="G14" s="92" t="s">
        <v>1</v>
      </c>
      <c r="H14" s="91">
        <v>2006</v>
      </c>
      <c r="I14" s="91">
        <v>8323</v>
      </c>
      <c r="J14" s="728">
        <v>1018</v>
      </c>
      <c r="K14" s="728"/>
      <c r="L14" s="91">
        <v>1847</v>
      </c>
      <c r="M14" s="91">
        <v>870</v>
      </c>
      <c r="N14" s="92">
        <v>15</v>
      </c>
      <c r="O14" s="106">
        <v>8</v>
      </c>
      <c r="P14" s="106">
        <f t="shared" si="0"/>
        <v>27229</v>
      </c>
      <c r="Q14" s="91"/>
      <c r="R14" s="91"/>
      <c r="S14" s="91"/>
      <c r="T14" s="91"/>
    </row>
    <row r="15" spans="1:20" ht="21" customHeight="1" x14ac:dyDescent="0.15">
      <c r="A15" s="762"/>
      <c r="B15" s="97"/>
      <c r="C15" s="97"/>
      <c r="D15" s="97"/>
      <c r="E15" s="97"/>
      <c r="F15" s="97"/>
      <c r="G15" s="97"/>
      <c r="H15" s="97"/>
      <c r="I15" s="97"/>
      <c r="J15" s="97"/>
      <c r="K15" s="97"/>
      <c r="L15" s="97"/>
      <c r="M15" s="738" t="s">
        <v>1066</v>
      </c>
      <c r="N15" s="686"/>
      <c r="O15" s="686"/>
      <c r="P15" s="686"/>
    </row>
    <row r="16" spans="1:20" x14ac:dyDescent="0.15">
      <c r="A16" s="950"/>
    </row>
    <row r="17" spans="1:1" x14ac:dyDescent="0.15">
      <c r="A17" s="950"/>
    </row>
    <row r="18" spans="1:1" x14ac:dyDescent="0.15">
      <c r="A18" s="950"/>
    </row>
    <row r="19" spans="1:1" x14ac:dyDescent="0.15">
      <c r="A19" s="950"/>
    </row>
    <row r="20" spans="1:1" x14ac:dyDescent="0.15">
      <c r="A20" s="950"/>
    </row>
    <row r="21" spans="1:1" x14ac:dyDescent="0.15">
      <c r="A21" s="950"/>
    </row>
    <row r="22" spans="1:1" x14ac:dyDescent="0.15">
      <c r="A22" s="950"/>
    </row>
    <row r="23" spans="1:1" x14ac:dyDescent="0.15">
      <c r="A23" s="950"/>
    </row>
    <row r="24" spans="1:1" x14ac:dyDescent="0.15">
      <c r="A24" s="950"/>
    </row>
    <row r="25" spans="1:1" x14ac:dyDescent="0.15">
      <c r="A25" s="950"/>
    </row>
    <row r="26" spans="1:1" x14ac:dyDescent="0.15">
      <c r="A26" s="950"/>
    </row>
    <row r="27" spans="1:1" x14ac:dyDescent="0.15">
      <c r="A27" s="950"/>
    </row>
    <row r="28" spans="1:1" x14ac:dyDescent="0.15">
      <c r="A28" s="950"/>
    </row>
  </sheetData>
  <sheetProtection sheet="1"/>
  <mergeCells count="37">
    <mergeCell ref="A1:A28"/>
    <mergeCell ref="B7:B8"/>
    <mergeCell ref="B5:B6"/>
    <mergeCell ref="J2:K4"/>
    <mergeCell ref="J13:K13"/>
    <mergeCell ref="J14:K14"/>
    <mergeCell ref="C5:D5"/>
    <mergeCell ref="C6:D6"/>
    <mergeCell ref="C7:D7"/>
    <mergeCell ref="C8:D8"/>
    <mergeCell ref="C9:D9"/>
    <mergeCell ref="C10:D10"/>
    <mergeCell ref="B13:B14"/>
    <mergeCell ref="C13:D13"/>
    <mergeCell ref="C14:D14"/>
    <mergeCell ref="B11:B12"/>
    <mergeCell ref="C11:D11"/>
    <mergeCell ref="C12:D12"/>
    <mergeCell ref="B9:B10"/>
    <mergeCell ref="B2:D4"/>
    <mergeCell ref="E2:E4"/>
    <mergeCell ref="F2:F4"/>
    <mergeCell ref="G2:G4"/>
    <mergeCell ref="H2:H4"/>
    <mergeCell ref="M15:P15"/>
    <mergeCell ref="J12:K12"/>
    <mergeCell ref="J11:K11"/>
    <mergeCell ref="T2:T4"/>
    <mergeCell ref="N2:N4"/>
    <mergeCell ref="O2:O4"/>
    <mergeCell ref="P2:P4"/>
    <mergeCell ref="Q2:Q4"/>
    <mergeCell ref="R2:R4"/>
    <mergeCell ref="S2:S4"/>
    <mergeCell ref="I2:I4"/>
    <mergeCell ref="L2:L4"/>
    <mergeCell ref="M2:M4"/>
  </mergeCells>
  <phoneticPr fontId="2"/>
  <pageMargins left="0.39370078740157483" right="0.39370078740157483" top="0.9055118110236221" bottom="0.78740157480314965" header="0.51181102362204722" footer="0.51181102362204722"/>
  <pageSetup paperSize="9" orientation="landscape" horizontalDpi="1200" verticalDpi="1200" r:id="rId1"/>
  <headerFooter alignWithMargins="0">
    <oddHeader>&amp;C&amp;"ＭＳ 明朝,標準"&amp;16（2）文　化</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1:M24"/>
  <sheetViews>
    <sheetView zoomScaleNormal="100" workbookViewId="0">
      <selection activeCell="P11" sqref="P11"/>
    </sheetView>
  </sheetViews>
  <sheetFormatPr defaultRowHeight="13.5" x14ac:dyDescent="0.15"/>
  <cols>
    <col min="1" max="1" width="5.5" style="83" customWidth="1"/>
    <col min="2" max="2" width="12.375" style="83" customWidth="1"/>
    <col min="3" max="13" width="10.625" style="83" customWidth="1"/>
    <col min="14" max="16384" width="9" style="83"/>
  </cols>
  <sheetData>
    <row r="1" spans="1:13" ht="21" customHeight="1" thickBot="1" x14ac:dyDescent="0.2">
      <c r="A1" s="762">
        <v>51</v>
      </c>
      <c r="B1" s="95" t="s">
        <v>2043</v>
      </c>
      <c r="C1" s="95"/>
      <c r="D1" s="95"/>
      <c r="E1" s="95"/>
      <c r="F1" s="95"/>
      <c r="G1" s="95"/>
      <c r="H1" s="95"/>
      <c r="I1" s="95"/>
      <c r="J1" s="91"/>
      <c r="K1" s="91"/>
      <c r="L1" s="91"/>
      <c r="M1" s="91"/>
    </row>
    <row r="2" spans="1:13" ht="21" customHeight="1" x14ac:dyDescent="0.15">
      <c r="A2" s="762"/>
      <c r="B2" s="722" t="s">
        <v>323</v>
      </c>
      <c r="C2" s="749" t="s">
        <v>1067</v>
      </c>
      <c r="D2" s="956"/>
      <c r="E2" s="957"/>
      <c r="F2" s="335" t="s">
        <v>1068</v>
      </c>
      <c r="G2" s="749" t="s">
        <v>1069</v>
      </c>
      <c r="H2" s="956"/>
      <c r="I2" s="956"/>
    </row>
    <row r="3" spans="1:13" ht="21" customHeight="1" x14ac:dyDescent="0.15">
      <c r="A3" s="762"/>
      <c r="B3" s="653"/>
      <c r="C3" s="356" t="s">
        <v>1070</v>
      </c>
      <c r="D3" s="356" t="s">
        <v>1071</v>
      </c>
      <c r="E3" s="356" t="s">
        <v>148</v>
      </c>
      <c r="F3" s="342" t="s">
        <v>1072</v>
      </c>
      <c r="G3" s="350" t="s">
        <v>1070</v>
      </c>
      <c r="H3" s="343" t="s">
        <v>1071</v>
      </c>
      <c r="I3" s="343" t="s">
        <v>148</v>
      </c>
    </row>
    <row r="4" spans="1:13" ht="21" customHeight="1" x14ac:dyDescent="0.15">
      <c r="A4" s="762"/>
      <c r="B4" s="867" t="s">
        <v>1660</v>
      </c>
      <c r="C4" s="93">
        <v>67750</v>
      </c>
      <c r="D4" s="91">
        <v>16300</v>
      </c>
      <c r="E4" s="106">
        <f>IF(SUM(C4:D4)=0,"",SUM(C4:D4))</f>
        <v>84050</v>
      </c>
      <c r="F4" s="91">
        <v>253165</v>
      </c>
      <c r="G4" s="91">
        <v>6811</v>
      </c>
      <c r="H4" s="91">
        <v>2421</v>
      </c>
      <c r="I4" s="106">
        <f>IF(SUM(G4:H4)=0,"",SUM(G4:H4))</f>
        <v>9232</v>
      </c>
    </row>
    <row r="5" spans="1:13" ht="21" customHeight="1" x14ac:dyDescent="0.15">
      <c r="A5" s="762"/>
      <c r="B5" s="865"/>
      <c r="C5" s="483">
        <f>IF(C4=0,"",C4/12)</f>
        <v>5645.833333333333</v>
      </c>
      <c r="D5" s="482">
        <f>IF(D4=0,"",D4/12)</f>
        <v>1358.3333333333333</v>
      </c>
      <c r="E5" s="482">
        <f>IF(SUM(C4:D4)=0,"",SUM(C4:D4)/12)</f>
        <v>7004.166666666667</v>
      </c>
      <c r="F5" s="482">
        <f>IF(F4=0,"",F4/12)</f>
        <v>21097.083333333332</v>
      </c>
      <c r="G5" s="482">
        <f>IF(G4=0,"",G4/12)</f>
        <v>567.58333333333337</v>
      </c>
      <c r="H5" s="482">
        <f>IF(H4=0,"",H4/12)</f>
        <v>201.75</v>
      </c>
      <c r="I5" s="482">
        <f>IF(SUM(G4:H4)=0,"",SUM(G4:H4)/12)</f>
        <v>769.33333333333337</v>
      </c>
    </row>
    <row r="6" spans="1:13" ht="21" customHeight="1" x14ac:dyDescent="0.15">
      <c r="A6" s="762"/>
      <c r="B6" s="865" t="s">
        <v>1659</v>
      </c>
      <c r="C6" s="93">
        <v>64910</v>
      </c>
      <c r="D6" s="91">
        <v>14885</v>
      </c>
      <c r="E6" s="106">
        <f>IF(SUM(C6:D6)=0,"",SUM(C6:D6))</f>
        <v>79795</v>
      </c>
      <c r="F6" s="91">
        <v>240361</v>
      </c>
      <c r="G6" s="91">
        <v>6649</v>
      </c>
      <c r="H6" s="91">
        <v>2356</v>
      </c>
      <c r="I6" s="106">
        <f>IF(SUM(G6:H6)=0,"",SUM(G6:H6))</f>
        <v>9005</v>
      </c>
    </row>
    <row r="7" spans="1:13" ht="21" customHeight="1" x14ac:dyDescent="0.15">
      <c r="A7" s="762"/>
      <c r="B7" s="865"/>
      <c r="C7" s="483">
        <f>IF(C6=0,"",C6/12)</f>
        <v>5409.166666666667</v>
      </c>
      <c r="D7" s="482">
        <f>IF(D6=0,"",D6/12)</f>
        <v>1240.4166666666667</v>
      </c>
      <c r="E7" s="482">
        <f>IF(SUM(C6:D6)=0,"",SUM(C6:D6)/12)</f>
        <v>6649.583333333333</v>
      </c>
      <c r="F7" s="482">
        <f>IF(F6=0,"",F6/12)</f>
        <v>20030.083333333332</v>
      </c>
      <c r="G7" s="482">
        <f>IF(G6=0,"",G6/12)</f>
        <v>554.08333333333337</v>
      </c>
      <c r="H7" s="482">
        <f>IF(H6=0,"",H6/12)</f>
        <v>196.33333333333334</v>
      </c>
      <c r="I7" s="482">
        <f>IF(SUM(G6:H6)=0,"",SUM(G6:H6)/12)</f>
        <v>750.41666666666663</v>
      </c>
    </row>
    <row r="8" spans="1:13" ht="21" customHeight="1" x14ac:dyDescent="0.15">
      <c r="A8" s="762"/>
      <c r="B8" s="865" t="s">
        <v>1840</v>
      </c>
      <c r="C8" s="93">
        <v>61267</v>
      </c>
      <c r="D8" s="91">
        <v>12980</v>
      </c>
      <c r="E8" s="106">
        <f>IF(SUM(C8:D8)=0,"",SUM(C8:D8))</f>
        <v>74247</v>
      </c>
      <c r="F8" s="91">
        <v>222303</v>
      </c>
      <c r="G8" s="91">
        <v>6215</v>
      </c>
      <c r="H8" s="91">
        <v>2019</v>
      </c>
      <c r="I8" s="106">
        <f>IF(SUM(G8:H8)=0,"",SUM(G8:H8))</f>
        <v>8234</v>
      </c>
    </row>
    <row r="9" spans="1:13" ht="21" customHeight="1" x14ac:dyDescent="0.15">
      <c r="A9" s="762"/>
      <c r="B9" s="865"/>
      <c r="C9" s="483">
        <f>IF(C8=0,"",C8/12)</f>
        <v>5105.583333333333</v>
      </c>
      <c r="D9" s="482">
        <f>IF(D8=0,"",D8/12)</f>
        <v>1081.6666666666667</v>
      </c>
      <c r="E9" s="482">
        <f>IF(SUM(C8:D8)=0,"",SUM(C8:D8)/12)</f>
        <v>6187.25</v>
      </c>
      <c r="F9" s="482">
        <f>IF(F8=0,"",F8/12)</f>
        <v>18525.25</v>
      </c>
      <c r="G9" s="482">
        <f>IF(G8=0,"",G8/12)</f>
        <v>517.91666666666663</v>
      </c>
      <c r="H9" s="482">
        <f>IF(H8=0,"",H8/12)</f>
        <v>168.25</v>
      </c>
      <c r="I9" s="482">
        <f>IF(SUM(G8:H8)=0,"",SUM(G8:H8)/12)</f>
        <v>686.16666666666663</v>
      </c>
    </row>
    <row r="10" spans="1:13" ht="21" customHeight="1" x14ac:dyDescent="0.15">
      <c r="A10" s="762"/>
      <c r="B10" s="865" t="s">
        <v>1937</v>
      </c>
      <c r="C10" s="93">
        <v>60155</v>
      </c>
      <c r="D10" s="91">
        <v>13630</v>
      </c>
      <c r="E10" s="106">
        <f>IF(SUM(C10:D10)=0,"",SUM(C10:D10))</f>
        <v>73785</v>
      </c>
      <c r="F10" s="91">
        <v>219547</v>
      </c>
      <c r="G10" s="91">
        <v>5984</v>
      </c>
      <c r="H10" s="91">
        <v>2133</v>
      </c>
      <c r="I10" s="106">
        <f>IF(SUM(G10:H10)=0,"",SUM(G10:H10))</f>
        <v>8117</v>
      </c>
    </row>
    <row r="11" spans="1:13" ht="21" customHeight="1" x14ac:dyDescent="0.15">
      <c r="A11" s="762"/>
      <c r="B11" s="865"/>
      <c r="C11" s="483">
        <f>IF(C10=0,"",C10/12)</f>
        <v>5012.916666666667</v>
      </c>
      <c r="D11" s="482">
        <f>IF(D10=0,"",D10/12)</f>
        <v>1135.8333333333333</v>
      </c>
      <c r="E11" s="482">
        <f>IF(SUM(C10:D10)=0,"",SUM(C10:D10)/12)</f>
        <v>6148.75</v>
      </c>
      <c r="F11" s="482">
        <f>IF(F10=0,"",F10/12)</f>
        <v>18295.583333333332</v>
      </c>
      <c r="G11" s="482">
        <f>IF(G10=0,"",G10/12)</f>
        <v>498.66666666666669</v>
      </c>
      <c r="H11" s="482">
        <f>IF(H10=0,"",H10/12)</f>
        <v>177.75</v>
      </c>
      <c r="I11" s="482">
        <f>IF(SUM(G10:H10)=0,"",SUM(G10:H10)/12)</f>
        <v>676.41666666666663</v>
      </c>
    </row>
    <row r="12" spans="1:13" ht="21" customHeight="1" x14ac:dyDescent="0.15">
      <c r="A12" s="762"/>
      <c r="B12" s="865" t="s">
        <v>1991</v>
      </c>
      <c r="C12" s="93">
        <v>57162</v>
      </c>
      <c r="D12" s="91">
        <v>13045</v>
      </c>
      <c r="E12" s="106">
        <f>IF(SUM(C12:D12)=0,"",SUM(C12:D12))</f>
        <v>70207</v>
      </c>
      <c r="F12" s="91">
        <v>238645</v>
      </c>
      <c r="G12" s="91">
        <v>6215</v>
      </c>
      <c r="H12" s="91">
        <v>1733</v>
      </c>
      <c r="I12" s="106">
        <f>IF(SUM(G12:H12)=0,"",SUM(G12:H12))</f>
        <v>7948</v>
      </c>
    </row>
    <row r="13" spans="1:13" ht="21" customHeight="1" thickBot="1" x14ac:dyDescent="0.2">
      <c r="A13" s="762"/>
      <c r="B13" s="866"/>
      <c r="C13" s="483">
        <f>IF(C12=0,"",C12/12)</f>
        <v>4763.5</v>
      </c>
      <c r="D13" s="482">
        <f>IF(D12=0,"",D12/12)</f>
        <v>1087.0833333333333</v>
      </c>
      <c r="E13" s="482">
        <f>IF(SUM(C12:D12)=0,"",SUM(C12:D12)/12)</f>
        <v>5850.583333333333</v>
      </c>
      <c r="F13" s="482">
        <f>IF(F12=0,"",F12/12)</f>
        <v>19887.083333333332</v>
      </c>
      <c r="G13" s="482">
        <f>IF(G12=0,"",G12/12)</f>
        <v>517.91666666666663</v>
      </c>
      <c r="H13" s="482">
        <f>IF(H12=0,"",H12/12)</f>
        <v>144.41666666666666</v>
      </c>
      <c r="I13" s="482">
        <f>IF(SUM(G12:H12)=0,"",SUM(G12:H12)/12)</f>
        <v>662.33333333333337</v>
      </c>
    </row>
    <row r="14" spans="1:13" ht="21" customHeight="1" x14ac:dyDescent="0.15">
      <c r="A14" s="762"/>
      <c r="B14" s="97"/>
      <c r="C14" s="97" t="s">
        <v>1073</v>
      </c>
      <c r="D14" s="97"/>
      <c r="E14" s="97"/>
      <c r="F14" s="97"/>
      <c r="G14" s="97"/>
      <c r="H14" s="909" t="s">
        <v>1074</v>
      </c>
      <c r="I14" s="909"/>
    </row>
    <row r="15" spans="1:13" ht="21" customHeight="1" x14ac:dyDescent="0.15">
      <c r="A15" s="762"/>
    </row>
    <row r="16" spans="1:13" ht="21" customHeight="1" thickBot="1" x14ac:dyDescent="0.2">
      <c r="A16" s="762"/>
      <c r="B16" s="95" t="s">
        <v>2044</v>
      </c>
      <c r="C16" s="95"/>
      <c r="D16" s="95"/>
      <c r="E16" s="95"/>
      <c r="F16" s="95"/>
      <c r="G16" s="95"/>
      <c r="H16" s="95"/>
      <c r="I16" s="95"/>
      <c r="J16" s="95"/>
      <c r="K16" s="95"/>
      <c r="L16" s="95"/>
      <c r="M16" s="95"/>
    </row>
    <row r="17" spans="1:13" ht="35.25" customHeight="1" x14ac:dyDescent="0.15">
      <c r="A17" s="762"/>
      <c r="B17" s="446" t="s">
        <v>323</v>
      </c>
      <c r="C17" s="112" t="s">
        <v>1075</v>
      </c>
      <c r="D17" s="480" t="s">
        <v>1922</v>
      </c>
      <c r="E17" s="480" t="s">
        <v>1921</v>
      </c>
      <c r="F17" s="480" t="s">
        <v>1076</v>
      </c>
      <c r="G17" s="480" t="s">
        <v>1077</v>
      </c>
      <c r="H17" s="480" t="s">
        <v>1923</v>
      </c>
      <c r="I17" s="480" t="s">
        <v>1078</v>
      </c>
      <c r="J17" s="480" t="s">
        <v>1079</v>
      </c>
      <c r="K17" s="480" t="s">
        <v>1924</v>
      </c>
      <c r="L17" s="480" t="s">
        <v>1080</v>
      </c>
      <c r="M17" s="481" t="s">
        <v>817</v>
      </c>
    </row>
    <row r="18" spans="1:13" ht="21" customHeight="1" x14ac:dyDescent="0.15">
      <c r="A18" s="762"/>
      <c r="B18" s="92" t="s">
        <v>1660</v>
      </c>
      <c r="C18" s="93">
        <v>4745</v>
      </c>
      <c r="D18" s="91">
        <v>6133</v>
      </c>
      <c r="E18" s="91">
        <v>18321</v>
      </c>
      <c r="F18" s="91">
        <v>23113</v>
      </c>
      <c r="G18" s="91">
        <v>14733</v>
      </c>
      <c r="H18" s="91">
        <v>14758</v>
      </c>
      <c r="I18" s="91">
        <v>4786</v>
      </c>
      <c r="J18" s="91">
        <v>16953</v>
      </c>
      <c r="K18" s="91">
        <v>3813</v>
      </c>
      <c r="L18" s="91">
        <v>99355</v>
      </c>
      <c r="M18" s="237">
        <f>IF(SUM(C18:L18)=0,"",SUM(C18:L18))</f>
        <v>206710</v>
      </c>
    </row>
    <row r="19" spans="1:13" ht="21" customHeight="1" x14ac:dyDescent="0.15">
      <c r="A19" s="762"/>
      <c r="B19" s="231" t="s">
        <v>1659</v>
      </c>
      <c r="C19" s="93">
        <v>4715</v>
      </c>
      <c r="D19" s="91">
        <v>6050</v>
      </c>
      <c r="E19" s="91">
        <v>18037</v>
      </c>
      <c r="F19" s="91">
        <v>23282</v>
      </c>
      <c r="G19" s="91">
        <v>14905</v>
      </c>
      <c r="H19" s="91">
        <v>14673</v>
      </c>
      <c r="I19" s="91">
        <v>4942</v>
      </c>
      <c r="J19" s="91">
        <v>17128</v>
      </c>
      <c r="K19" s="91">
        <v>3698</v>
      </c>
      <c r="L19" s="91">
        <v>100732</v>
      </c>
      <c r="M19" s="106">
        <f>IF(SUM(C19:L19)=0,"",SUM(C19:L19))</f>
        <v>208162</v>
      </c>
    </row>
    <row r="20" spans="1:13" ht="21" customHeight="1" x14ac:dyDescent="0.15">
      <c r="A20" s="762"/>
      <c r="B20" s="231" t="s">
        <v>1840</v>
      </c>
      <c r="C20" s="93">
        <v>4675</v>
      </c>
      <c r="D20" s="91">
        <v>6057</v>
      </c>
      <c r="E20" s="91">
        <v>18078</v>
      </c>
      <c r="F20" s="91">
        <v>23514</v>
      </c>
      <c r="G20" s="91">
        <v>15082</v>
      </c>
      <c r="H20" s="91">
        <v>14819</v>
      </c>
      <c r="I20" s="91">
        <v>4965</v>
      </c>
      <c r="J20" s="91">
        <v>17164</v>
      </c>
      <c r="K20" s="91">
        <v>3761</v>
      </c>
      <c r="L20" s="91">
        <v>101600</v>
      </c>
      <c r="M20" s="106">
        <f>IF(SUM(C20:L20)=0,"",SUM(C20:L20))</f>
        <v>209715</v>
      </c>
    </row>
    <row r="21" spans="1:13" ht="21" customHeight="1" x14ac:dyDescent="0.15">
      <c r="A21" s="762"/>
      <c r="B21" s="231" t="s">
        <v>1937</v>
      </c>
      <c r="C21" s="93">
        <v>4736</v>
      </c>
      <c r="D21" s="91">
        <v>6175</v>
      </c>
      <c r="E21" s="91">
        <v>18494</v>
      </c>
      <c r="F21" s="91">
        <v>23813</v>
      </c>
      <c r="G21" s="91">
        <v>15094</v>
      </c>
      <c r="H21" s="91">
        <v>14692</v>
      </c>
      <c r="I21" s="91">
        <v>5098</v>
      </c>
      <c r="J21" s="91">
        <v>17436</v>
      </c>
      <c r="K21" s="91">
        <v>3799</v>
      </c>
      <c r="L21" s="91">
        <v>103833</v>
      </c>
      <c r="M21" s="106">
        <f>IF(SUM(C21:L21)=0,"",SUM(C21:L21))</f>
        <v>213170</v>
      </c>
    </row>
    <row r="22" spans="1:13" ht="21" customHeight="1" thickBot="1" x14ac:dyDescent="0.2">
      <c r="A22" s="762"/>
      <c r="B22" s="232" t="s">
        <v>1991</v>
      </c>
      <c r="C22" s="103">
        <v>4853</v>
      </c>
      <c r="D22" s="95">
        <v>6340</v>
      </c>
      <c r="E22" s="95">
        <v>18655</v>
      </c>
      <c r="F22" s="95">
        <v>24385</v>
      </c>
      <c r="G22" s="95">
        <v>15568</v>
      </c>
      <c r="H22" s="95">
        <v>15109</v>
      </c>
      <c r="I22" s="95">
        <v>5258</v>
      </c>
      <c r="J22" s="95">
        <v>17890</v>
      </c>
      <c r="K22" s="95">
        <v>3876</v>
      </c>
      <c r="L22" s="95">
        <v>105414</v>
      </c>
      <c r="M22" s="108">
        <f>IF(SUM(C22:L22)=0,"",SUM(C22:L22))</f>
        <v>217348</v>
      </c>
    </row>
    <row r="23" spans="1:13" ht="21" customHeight="1" x14ac:dyDescent="0.15">
      <c r="A23" s="762"/>
      <c r="K23" s="728" t="s">
        <v>1074</v>
      </c>
      <c r="L23" s="674"/>
      <c r="M23" s="674"/>
    </row>
    <row r="24" spans="1:13" x14ac:dyDescent="0.15">
      <c r="A24" s="390"/>
    </row>
  </sheetData>
  <sheetProtection sheet="1"/>
  <mergeCells count="11">
    <mergeCell ref="K23:M23"/>
    <mergeCell ref="A1:A23"/>
    <mergeCell ref="B2:B3"/>
    <mergeCell ref="C2:E2"/>
    <mergeCell ref="G2:I2"/>
    <mergeCell ref="B8:B9"/>
    <mergeCell ref="B12:B13"/>
    <mergeCell ref="B6:B7"/>
    <mergeCell ref="B4:B5"/>
    <mergeCell ref="H14:I14"/>
    <mergeCell ref="B10:B11"/>
  </mergeCells>
  <phoneticPr fontId="2"/>
  <pageMargins left="0.39370078740157483" right="0.62992125984251968" top="0.98425196850393704" bottom="0.98425196850393704" header="0.51181102362204722" footer="0.51181102362204722"/>
  <pageSetup paperSize="9"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1:V27"/>
  <sheetViews>
    <sheetView zoomScaleNormal="100" workbookViewId="0">
      <selection activeCell="P11" sqref="P11"/>
    </sheetView>
  </sheetViews>
  <sheetFormatPr defaultRowHeight="13.5" x14ac:dyDescent="0.15"/>
  <cols>
    <col min="1" max="1" width="5.125" style="83" customWidth="1"/>
    <col min="2" max="2" width="11.25" style="83" customWidth="1"/>
    <col min="3" max="3" width="9" style="109"/>
    <col min="4" max="22" width="8.125" style="83" customWidth="1"/>
    <col min="23" max="16384" width="9" style="83"/>
  </cols>
  <sheetData>
    <row r="1" spans="1:22" ht="18" customHeight="1" thickBot="1" x14ac:dyDescent="0.2">
      <c r="A1" s="762">
        <v>52</v>
      </c>
      <c r="B1" s="95" t="s">
        <v>2045</v>
      </c>
      <c r="C1" s="181"/>
      <c r="D1" s="95"/>
      <c r="E1" s="95"/>
      <c r="F1" s="95"/>
      <c r="G1" s="95"/>
      <c r="H1" s="95"/>
      <c r="I1" s="95"/>
      <c r="J1" s="95"/>
      <c r="K1" s="95"/>
      <c r="L1" s="95"/>
      <c r="M1" s="95"/>
      <c r="N1" s="95"/>
      <c r="O1" s="95"/>
      <c r="P1" s="95"/>
      <c r="Q1" s="95"/>
      <c r="R1" s="95"/>
      <c r="S1" s="95"/>
      <c r="T1" s="95"/>
    </row>
    <row r="2" spans="1:22" ht="75" customHeight="1" x14ac:dyDescent="0.15">
      <c r="A2" s="762"/>
      <c r="B2" s="730" t="s">
        <v>187</v>
      </c>
      <c r="C2" s="662"/>
      <c r="D2" s="484" t="s">
        <v>1081</v>
      </c>
      <c r="E2" s="485" t="s">
        <v>1082</v>
      </c>
      <c r="F2" s="484" t="s">
        <v>1083</v>
      </c>
      <c r="G2" s="485" t="s">
        <v>1084</v>
      </c>
      <c r="H2" s="484" t="s">
        <v>1085</v>
      </c>
      <c r="I2" s="485" t="s">
        <v>1086</v>
      </c>
      <c r="J2" s="484" t="s">
        <v>1087</v>
      </c>
      <c r="K2" s="485" t="s">
        <v>1088</v>
      </c>
      <c r="L2" s="484" t="s">
        <v>1089</v>
      </c>
      <c r="M2" s="485" t="s">
        <v>1053</v>
      </c>
      <c r="N2" s="484" t="s">
        <v>1052</v>
      </c>
      <c r="O2" s="485" t="s">
        <v>1059</v>
      </c>
      <c r="P2" s="484" t="s">
        <v>1090</v>
      </c>
      <c r="Q2" s="485" t="s">
        <v>1091</v>
      </c>
      <c r="R2" s="484" t="s">
        <v>1092</v>
      </c>
      <c r="S2" s="485" t="s">
        <v>1093</v>
      </c>
      <c r="T2" s="484" t="s">
        <v>817</v>
      </c>
    </row>
    <row r="3" spans="1:22" ht="20.100000000000001" customHeight="1" x14ac:dyDescent="0.15">
      <c r="A3" s="762"/>
      <c r="B3" s="867" t="s">
        <v>1660</v>
      </c>
      <c r="C3" s="247" t="s">
        <v>1064</v>
      </c>
      <c r="D3" s="93">
        <v>7</v>
      </c>
      <c r="E3" s="91">
        <v>103</v>
      </c>
      <c r="F3" s="91">
        <v>423</v>
      </c>
      <c r="G3" s="91">
        <v>274</v>
      </c>
      <c r="H3" s="91">
        <v>808</v>
      </c>
      <c r="I3" s="91">
        <v>309</v>
      </c>
      <c r="J3" s="91">
        <v>289</v>
      </c>
      <c r="K3" s="91">
        <v>102</v>
      </c>
      <c r="L3" s="91">
        <v>103</v>
      </c>
      <c r="M3" s="91">
        <v>58</v>
      </c>
      <c r="N3" s="91">
        <v>89</v>
      </c>
      <c r="O3" s="91">
        <v>450</v>
      </c>
      <c r="P3" s="91">
        <v>668</v>
      </c>
      <c r="Q3" s="91">
        <v>10</v>
      </c>
      <c r="R3" s="91">
        <v>460</v>
      </c>
      <c r="S3" s="91">
        <v>1</v>
      </c>
      <c r="T3" s="237">
        <f t="shared" ref="T3:T12" si="0">IF(SUM(D3:S3)=0,"",SUM(D3:S3))</f>
        <v>4154</v>
      </c>
    </row>
    <row r="4" spans="1:22" ht="20.100000000000001" customHeight="1" x14ac:dyDescent="0.15">
      <c r="A4" s="762"/>
      <c r="B4" s="865"/>
      <c r="C4" s="247" t="s">
        <v>1065</v>
      </c>
      <c r="D4" s="93">
        <v>1748</v>
      </c>
      <c r="E4" s="91">
        <v>1356</v>
      </c>
      <c r="F4" s="91">
        <v>7941</v>
      </c>
      <c r="G4" s="91">
        <v>5719</v>
      </c>
      <c r="H4" s="91">
        <v>9185</v>
      </c>
      <c r="I4" s="91">
        <v>3797</v>
      </c>
      <c r="J4" s="91">
        <v>2120</v>
      </c>
      <c r="K4" s="91">
        <v>747</v>
      </c>
      <c r="L4" s="91">
        <v>697</v>
      </c>
      <c r="M4" s="91">
        <v>551</v>
      </c>
      <c r="N4" s="91">
        <v>620</v>
      </c>
      <c r="O4" s="91">
        <v>4202</v>
      </c>
      <c r="P4" s="91">
        <v>9760</v>
      </c>
      <c r="Q4" s="91">
        <v>71</v>
      </c>
      <c r="R4" s="91">
        <v>709</v>
      </c>
      <c r="S4" s="91">
        <v>18</v>
      </c>
      <c r="T4" s="106">
        <f t="shared" si="0"/>
        <v>49241</v>
      </c>
    </row>
    <row r="5" spans="1:22" ht="20.100000000000001" customHeight="1" x14ac:dyDescent="0.15">
      <c r="A5" s="762"/>
      <c r="B5" s="865" t="s">
        <v>1659</v>
      </c>
      <c r="C5" s="247" t="s">
        <v>1064</v>
      </c>
      <c r="D5" s="93">
        <v>4</v>
      </c>
      <c r="E5" s="91">
        <v>83</v>
      </c>
      <c r="F5" s="91">
        <v>181</v>
      </c>
      <c r="G5" s="91">
        <v>297</v>
      </c>
      <c r="H5" s="91">
        <v>809</v>
      </c>
      <c r="I5" s="91">
        <v>255</v>
      </c>
      <c r="J5" s="91">
        <v>288</v>
      </c>
      <c r="K5" s="91">
        <v>88</v>
      </c>
      <c r="L5" s="91">
        <v>92</v>
      </c>
      <c r="M5" s="91">
        <v>49</v>
      </c>
      <c r="N5" s="91">
        <v>106</v>
      </c>
      <c r="O5" s="91">
        <v>449</v>
      </c>
      <c r="P5" s="91">
        <v>668</v>
      </c>
      <c r="Q5" s="91">
        <v>7</v>
      </c>
      <c r="R5" s="91">
        <v>548</v>
      </c>
      <c r="S5" s="91">
        <v>1</v>
      </c>
      <c r="T5" s="106">
        <f t="shared" si="0"/>
        <v>3925</v>
      </c>
    </row>
    <row r="6" spans="1:22" ht="20.100000000000001" customHeight="1" x14ac:dyDescent="0.15">
      <c r="A6" s="762"/>
      <c r="B6" s="865"/>
      <c r="C6" s="247" t="s">
        <v>1065</v>
      </c>
      <c r="D6" s="93">
        <v>1678</v>
      </c>
      <c r="E6" s="91">
        <v>1183</v>
      </c>
      <c r="F6" s="91">
        <v>1893</v>
      </c>
      <c r="G6" s="91">
        <v>6423</v>
      </c>
      <c r="H6" s="91">
        <v>8905</v>
      </c>
      <c r="I6" s="91">
        <v>2677</v>
      </c>
      <c r="J6" s="91">
        <v>2362</v>
      </c>
      <c r="K6" s="91">
        <v>653</v>
      </c>
      <c r="L6" s="91">
        <v>701</v>
      </c>
      <c r="M6" s="91">
        <v>428</v>
      </c>
      <c r="N6" s="91">
        <v>688</v>
      </c>
      <c r="O6" s="91">
        <v>3940</v>
      </c>
      <c r="P6" s="91">
        <v>9236</v>
      </c>
      <c r="Q6" s="91">
        <v>44</v>
      </c>
      <c r="R6" s="91">
        <v>865</v>
      </c>
      <c r="S6" s="91">
        <v>22</v>
      </c>
      <c r="T6" s="106">
        <f t="shared" si="0"/>
        <v>41698</v>
      </c>
    </row>
    <row r="7" spans="1:22" ht="20.100000000000001" customHeight="1" x14ac:dyDescent="0.15">
      <c r="A7" s="762"/>
      <c r="B7" s="865" t="s">
        <v>1840</v>
      </c>
      <c r="C7" s="247" t="s">
        <v>1064</v>
      </c>
      <c r="D7" s="93">
        <v>6</v>
      </c>
      <c r="E7" s="91">
        <v>78</v>
      </c>
      <c r="F7" s="91">
        <v>192</v>
      </c>
      <c r="G7" s="91">
        <v>285</v>
      </c>
      <c r="H7" s="91">
        <v>707</v>
      </c>
      <c r="I7" s="91">
        <v>264</v>
      </c>
      <c r="J7" s="91">
        <v>261</v>
      </c>
      <c r="K7" s="91">
        <v>80</v>
      </c>
      <c r="L7" s="91">
        <v>93</v>
      </c>
      <c r="M7" s="91">
        <v>62</v>
      </c>
      <c r="N7" s="91">
        <v>73</v>
      </c>
      <c r="O7" s="91">
        <v>332</v>
      </c>
      <c r="P7" s="91">
        <v>661</v>
      </c>
      <c r="Q7" s="91">
        <v>75</v>
      </c>
      <c r="R7" s="91">
        <v>536</v>
      </c>
      <c r="S7" s="91">
        <v>69</v>
      </c>
      <c r="T7" s="106">
        <f t="shared" si="0"/>
        <v>3774</v>
      </c>
    </row>
    <row r="8" spans="1:22" ht="20.100000000000001" customHeight="1" x14ac:dyDescent="0.15">
      <c r="A8" s="762"/>
      <c r="B8" s="865"/>
      <c r="C8" s="247" t="s">
        <v>1065</v>
      </c>
      <c r="D8" s="93">
        <v>2577</v>
      </c>
      <c r="E8" s="91">
        <v>1278</v>
      </c>
      <c r="F8" s="91">
        <v>1262</v>
      </c>
      <c r="G8" s="91">
        <v>6430</v>
      </c>
      <c r="H8" s="91">
        <v>8006</v>
      </c>
      <c r="I8" s="91">
        <v>2586</v>
      </c>
      <c r="J8" s="91">
        <v>2252</v>
      </c>
      <c r="K8" s="91">
        <v>677</v>
      </c>
      <c r="L8" s="91">
        <v>650</v>
      </c>
      <c r="M8" s="91">
        <v>653</v>
      </c>
      <c r="N8" s="91">
        <v>394</v>
      </c>
      <c r="O8" s="91">
        <v>3159</v>
      </c>
      <c r="P8" s="91">
        <v>9166</v>
      </c>
      <c r="Q8" s="91">
        <v>2414</v>
      </c>
      <c r="R8" s="91">
        <v>1201</v>
      </c>
      <c r="S8" s="91">
        <v>350</v>
      </c>
      <c r="T8" s="106">
        <f t="shared" si="0"/>
        <v>43055</v>
      </c>
    </row>
    <row r="9" spans="1:22" ht="20.100000000000001" customHeight="1" x14ac:dyDescent="0.15">
      <c r="A9" s="762"/>
      <c r="B9" s="865" t="s">
        <v>1937</v>
      </c>
      <c r="C9" s="247" t="s">
        <v>1064</v>
      </c>
      <c r="D9" s="93">
        <v>7</v>
      </c>
      <c r="E9" s="91">
        <v>70</v>
      </c>
      <c r="F9" s="91">
        <v>242</v>
      </c>
      <c r="G9" s="91">
        <v>269</v>
      </c>
      <c r="H9" s="91">
        <v>776</v>
      </c>
      <c r="I9" s="91">
        <v>210</v>
      </c>
      <c r="J9" s="91">
        <v>218</v>
      </c>
      <c r="K9" s="91">
        <v>87</v>
      </c>
      <c r="L9" s="91">
        <v>87</v>
      </c>
      <c r="M9" s="91">
        <v>60</v>
      </c>
      <c r="N9" s="91">
        <v>74</v>
      </c>
      <c r="O9" s="91">
        <v>285</v>
      </c>
      <c r="P9" s="91">
        <v>642</v>
      </c>
      <c r="Q9" s="91">
        <v>35</v>
      </c>
      <c r="R9" s="91">
        <v>412</v>
      </c>
      <c r="S9" s="91">
        <v>102</v>
      </c>
      <c r="T9" s="106">
        <f t="shared" si="0"/>
        <v>3576</v>
      </c>
    </row>
    <row r="10" spans="1:22" ht="20.100000000000001" customHeight="1" x14ac:dyDescent="0.15">
      <c r="A10" s="762"/>
      <c r="B10" s="865"/>
      <c r="C10" s="247" t="s">
        <v>1065</v>
      </c>
      <c r="D10" s="93">
        <v>2287</v>
      </c>
      <c r="E10" s="91">
        <v>966</v>
      </c>
      <c r="F10" s="91">
        <v>1767</v>
      </c>
      <c r="G10" s="91">
        <v>6801</v>
      </c>
      <c r="H10" s="91">
        <v>8075</v>
      </c>
      <c r="I10" s="91">
        <v>2681</v>
      </c>
      <c r="J10" s="91">
        <v>1898</v>
      </c>
      <c r="K10" s="91">
        <v>680</v>
      </c>
      <c r="L10" s="91">
        <v>797</v>
      </c>
      <c r="M10" s="91">
        <v>590</v>
      </c>
      <c r="N10" s="91">
        <v>571</v>
      </c>
      <c r="O10" s="91">
        <v>3184</v>
      </c>
      <c r="P10" s="91">
        <v>8950</v>
      </c>
      <c r="Q10" s="91">
        <v>2466</v>
      </c>
      <c r="R10" s="91">
        <v>834</v>
      </c>
      <c r="S10" s="91">
        <v>497</v>
      </c>
      <c r="T10" s="106">
        <f t="shared" si="0"/>
        <v>43044</v>
      </c>
    </row>
    <row r="11" spans="1:22" ht="20.100000000000001" customHeight="1" x14ac:dyDescent="0.15">
      <c r="A11" s="762"/>
      <c r="B11" s="865" t="s">
        <v>1991</v>
      </c>
      <c r="C11" s="247" t="s">
        <v>1064</v>
      </c>
      <c r="D11" s="93">
        <v>7</v>
      </c>
      <c r="E11" s="91">
        <v>62</v>
      </c>
      <c r="F11" s="91">
        <v>162</v>
      </c>
      <c r="G11" s="91">
        <v>290</v>
      </c>
      <c r="H11" s="91">
        <v>785</v>
      </c>
      <c r="I11" s="91">
        <v>203</v>
      </c>
      <c r="J11" s="91">
        <v>213</v>
      </c>
      <c r="K11" s="91">
        <v>102</v>
      </c>
      <c r="L11" s="91">
        <v>73</v>
      </c>
      <c r="M11" s="91">
        <v>61</v>
      </c>
      <c r="N11" s="91">
        <v>72</v>
      </c>
      <c r="O11" s="91">
        <v>272</v>
      </c>
      <c r="P11" s="91">
        <v>644</v>
      </c>
      <c r="Q11" s="91">
        <v>2</v>
      </c>
      <c r="R11" s="91">
        <v>351</v>
      </c>
      <c r="S11" s="91">
        <v>99</v>
      </c>
      <c r="T11" s="106">
        <f t="shared" si="0"/>
        <v>3398</v>
      </c>
    </row>
    <row r="12" spans="1:22" ht="20.100000000000001" customHeight="1" thickBot="1" x14ac:dyDescent="0.2">
      <c r="A12" s="762"/>
      <c r="B12" s="866"/>
      <c r="C12" s="381" t="s">
        <v>1065</v>
      </c>
      <c r="D12" s="103">
        <v>2398</v>
      </c>
      <c r="E12" s="95">
        <v>939</v>
      </c>
      <c r="F12" s="95">
        <v>1243</v>
      </c>
      <c r="G12" s="95">
        <v>6113</v>
      </c>
      <c r="H12" s="95">
        <v>7558</v>
      </c>
      <c r="I12" s="95">
        <v>2189</v>
      </c>
      <c r="J12" s="95">
        <v>1918</v>
      </c>
      <c r="K12" s="95">
        <v>730</v>
      </c>
      <c r="L12" s="95">
        <v>509</v>
      </c>
      <c r="M12" s="95">
        <v>563</v>
      </c>
      <c r="N12" s="95">
        <v>463</v>
      </c>
      <c r="O12" s="95">
        <v>2889</v>
      </c>
      <c r="P12" s="95">
        <v>8123</v>
      </c>
      <c r="Q12" s="95">
        <v>46</v>
      </c>
      <c r="R12" s="95">
        <v>535</v>
      </c>
      <c r="S12" s="95">
        <v>442</v>
      </c>
      <c r="T12" s="108">
        <f t="shared" si="0"/>
        <v>36658</v>
      </c>
    </row>
    <row r="13" spans="1:22" ht="18" customHeight="1" x14ac:dyDescent="0.15">
      <c r="A13" s="762"/>
      <c r="R13" s="728" t="s">
        <v>1094</v>
      </c>
      <c r="S13" s="674"/>
      <c r="T13" s="674"/>
    </row>
    <row r="14" spans="1:22" ht="18" customHeight="1" x14ac:dyDescent="0.15">
      <c r="A14" s="762"/>
    </row>
    <row r="15" spans="1:22" ht="18" customHeight="1" thickBot="1" x14ac:dyDescent="0.2">
      <c r="A15" s="762"/>
      <c r="B15" s="95" t="s">
        <v>2046</v>
      </c>
      <c r="D15" s="95"/>
      <c r="E15" s="95"/>
      <c r="F15" s="95"/>
      <c r="G15" s="95"/>
      <c r="H15" s="95"/>
      <c r="I15" s="95"/>
      <c r="J15" s="95"/>
      <c r="K15" s="95"/>
      <c r="L15" s="95"/>
      <c r="M15" s="95"/>
      <c r="N15" s="95"/>
      <c r="O15" s="95"/>
      <c r="P15" s="95"/>
      <c r="Q15" s="95"/>
      <c r="R15" s="95"/>
      <c r="S15" s="95"/>
      <c r="T15" s="95"/>
      <c r="U15" s="95"/>
      <c r="V15" s="95"/>
    </row>
    <row r="16" spans="1:22" ht="76.5" customHeight="1" x14ac:dyDescent="0.15">
      <c r="A16" s="762"/>
      <c r="B16" s="730" t="s">
        <v>187</v>
      </c>
      <c r="C16" s="662"/>
      <c r="D16" s="485" t="s">
        <v>1081</v>
      </c>
      <c r="E16" s="485" t="s">
        <v>1095</v>
      </c>
      <c r="F16" s="485" t="s">
        <v>1096</v>
      </c>
      <c r="G16" s="485" t="s">
        <v>1097</v>
      </c>
      <c r="H16" s="485" t="s">
        <v>1092</v>
      </c>
      <c r="I16" s="485" t="s">
        <v>1091</v>
      </c>
      <c r="J16" s="485" t="s">
        <v>1090</v>
      </c>
      <c r="K16" s="485" t="s">
        <v>1084</v>
      </c>
      <c r="L16" s="485" t="s">
        <v>1098</v>
      </c>
      <c r="M16" s="485" t="s">
        <v>1099</v>
      </c>
      <c r="N16" s="485" t="s">
        <v>1083</v>
      </c>
      <c r="O16" s="485" t="s">
        <v>1100</v>
      </c>
      <c r="P16" s="486" t="s">
        <v>1101</v>
      </c>
      <c r="Q16" s="485" t="s">
        <v>1102</v>
      </c>
      <c r="R16" s="485" t="s">
        <v>1103</v>
      </c>
      <c r="S16" s="485" t="s">
        <v>1089</v>
      </c>
      <c r="T16" s="485" t="s">
        <v>1052</v>
      </c>
      <c r="U16" s="485" t="s">
        <v>1053</v>
      </c>
      <c r="V16" s="487" t="s">
        <v>817</v>
      </c>
    </row>
    <row r="17" spans="1:22" ht="20.100000000000001" customHeight="1" x14ac:dyDescent="0.15">
      <c r="A17" s="762"/>
      <c r="B17" s="867" t="s">
        <v>1660</v>
      </c>
      <c r="C17" s="268" t="s">
        <v>1064</v>
      </c>
      <c r="D17" s="392">
        <v>5</v>
      </c>
      <c r="E17" s="92">
        <v>217</v>
      </c>
      <c r="F17" s="92">
        <v>199</v>
      </c>
      <c r="G17" s="92">
        <v>94</v>
      </c>
      <c r="H17" s="92">
        <v>274</v>
      </c>
      <c r="I17" s="92">
        <v>470</v>
      </c>
      <c r="J17" s="92">
        <v>606</v>
      </c>
      <c r="K17" s="92">
        <v>51</v>
      </c>
      <c r="L17" s="92">
        <v>175</v>
      </c>
      <c r="M17" s="92">
        <v>26</v>
      </c>
      <c r="N17" s="92">
        <v>116</v>
      </c>
      <c r="O17" s="92">
        <v>517</v>
      </c>
      <c r="P17" s="92">
        <v>184</v>
      </c>
      <c r="Q17" s="92">
        <v>30</v>
      </c>
      <c r="R17" s="92">
        <v>91</v>
      </c>
      <c r="S17" s="92" t="s">
        <v>369</v>
      </c>
      <c r="T17" s="92">
        <v>52</v>
      </c>
      <c r="U17" s="92">
        <v>23</v>
      </c>
      <c r="V17" s="417">
        <f t="shared" ref="V17:V24" si="1">IF(SUM(D17:U17)=0,"",SUM(D17:U17))</f>
        <v>3130</v>
      </c>
    </row>
    <row r="18" spans="1:22" ht="20.100000000000001" customHeight="1" x14ac:dyDescent="0.15">
      <c r="A18" s="762"/>
      <c r="B18" s="865"/>
      <c r="C18" s="268" t="s">
        <v>1065</v>
      </c>
      <c r="D18" s="392">
        <v>1349</v>
      </c>
      <c r="E18" s="92">
        <v>1563</v>
      </c>
      <c r="F18" s="92">
        <v>2069</v>
      </c>
      <c r="G18" s="92">
        <v>577</v>
      </c>
      <c r="H18" s="92">
        <v>1429</v>
      </c>
      <c r="I18" s="92">
        <v>9251</v>
      </c>
      <c r="J18" s="92">
        <v>11817</v>
      </c>
      <c r="K18" s="92">
        <v>610</v>
      </c>
      <c r="L18" s="92">
        <v>2169</v>
      </c>
      <c r="M18" s="92">
        <v>410</v>
      </c>
      <c r="N18" s="92">
        <v>821</v>
      </c>
      <c r="O18" s="92">
        <v>7305</v>
      </c>
      <c r="P18" s="92">
        <v>2961</v>
      </c>
      <c r="Q18" s="92">
        <v>557</v>
      </c>
      <c r="R18" s="92">
        <v>850</v>
      </c>
      <c r="S18" s="92" t="s">
        <v>369</v>
      </c>
      <c r="T18" s="92">
        <v>560</v>
      </c>
      <c r="U18" s="92">
        <v>206</v>
      </c>
      <c r="V18" s="238">
        <f t="shared" si="1"/>
        <v>44504</v>
      </c>
    </row>
    <row r="19" spans="1:22" ht="20.100000000000001" customHeight="1" x14ac:dyDescent="0.15">
      <c r="A19" s="762"/>
      <c r="B19" s="865" t="s">
        <v>1659</v>
      </c>
      <c r="C19" s="247" t="s">
        <v>1064</v>
      </c>
      <c r="D19" s="392">
        <v>3</v>
      </c>
      <c r="E19" s="92">
        <v>192</v>
      </c>
      <c r="F19" s="92">
        <v>205</v>
      </c>
      <c r="G19" s="92">
        <v>88</v>
      </c>
      <c r="H19" s="92">
        <v>278</v>
      </c>
      <c r="I19" s="92">
        <v>536</v>
      </c>
      <c r="J19" s="92">
        <v>608</v>
      </c>
      <c r="K19" s="92">
        <v>60</v>
      </c>
      <c r="L19" s="92">
        <v>172</v>
      </c>
      <c r="M19" s="92">
        <v>25</v>
      </c>
      <c r="N19" s="92">
        <v>128</v>
      </c>
      <c r="O19" s="92">
        <v>524</v>
      </c>
      <c r="P19" s="92">
        <v>183</v>
      </c>
      <c r="Q19" s="92">
        <v>56</v>
      </c>
      <c r="R19" s="92">
        <v>191</v>
      </c>
      <c r="S19" s="92" t="s">
        <v>369</v>
      </c>
      <c r="T19" s="92">
        <v>56</v>
      </c>
      <c r="U19" s="92">
        <v>27</v>
      </c>
      <c r="V19" s="238">
        <f t="shared" si="1"/>
        <v>3332</v>
      </c>
    </row>
    <row r="20" spans="1:22" ht="20.100000000000001" customHeight="1" x14ac:dyDescent="0.15">
      <c r="A20" s="762"/>
      <c r="B20" s="865"/>
      <c r="C20" s="247" t="s">
        <v>1065</v>
      </c>
      <c r="D20" s="392">
        <v>2000</v>
      </c>
      <c r="E20" s="92">
        <v>1292</v>
      </c>
      <c r="F20" s="92">
        <v>2050</v>
      </c>
      <c r="G20" s="92">
        <v>549</v>
      </c>
      <c r="H20" s="92">
        <v>1743</v>
      </c>
      <c r="I20" s="92">
        <v>9649</v>
      </c>
      <c r="J20" s="92">
        <v>12103</v>
      </c>
      <c r="K20" s="92">
        <v>868</v>
      </c>
      <c r="L20" s="92">
        <v>2182</v>
      </c>
      <c r="M20" s="92">
        <v>356</v>
      </c>
      <c r="N20" s="92">
        <v>969</v>
      </c>
      <c r="O20" s="92">
        <v>7388</v>
      </c>
      <c r="P20" s="92">
        <v>2339</v>
      </c>
      <c r="Q20" s="92">
        <v>1216</v>
      </c>
      <c r="R20" s="92">
        <v>1754</v>
      </c>
      <c r="S20" s="92" t="s">
        <v>369</v>
      </c>
      <c r="T20" s="92">
        <v>621</v>
      </c>
      <c r="U20" s="92">
        <v>283</v>
      </c>
      <c r="V20" s="238">
        <f t="shared" si="1"/>
        <v>47362</v>
      </c>
    </row>
    <row r="21" spans="1:22" ht="20.100000000000001" customHeight="1" x14ac:dyDescent="0.15">
      <c r="A21" s="762"/>
      <c r="B21" s="865" t="s">
        <v>1840</v>
      </c>
      <c r="C21" s="247" t="s">
        <v>1064</v>
      </c>
      <c r="D21" s="392">
        <v>7</v>
      </c>
      <c r="E21" s="92">
        <v>259</v>
      </c>
      <c r="F21" s="92">
        <v>182</v>
      </c>
      <c r="G21" s="92">
        <v>97</v>
      </c>
      <c r="H21" s="92">
        <v>273</v>
      </c>
      <c r="I21" s="92">
        <v>526</v>
      </c>
      <c r="J21" s="92">
        <v>662</v>
      </c>
      <c r="K21" s="92">
        <v>82</v>
      </c>
      <c r="L21" s="92">
        <v>135</v>
      </c>
      <c r="M21" s="92">
        <v>34</v>
      </c>
      <c r="N21" s="92">
        <v>112</v>
      </c>
      <c r="O21" s="92">
        <v>546</v>
      </c>
      <c r="P21" s="92">
        <v>177</v>
      </c>
      <c r="Q21" s="92">
        <v>48</v>
      </c>
      <c r="R21" s="92">
        <v>216</v>
      </c>
      <c r="S21" s="92" t="s">
        <v>369</v>
      </c>
      <c r="T21" s="92">
        <v>65</v>
      </c>
      <c r="U21" s="92">
        <v>46</v>
      </c>
      <c r="V21" s="238">
        <f t="shared" si="1"/>
        <v>3467</v>
      </c>
    </row>
    <row r="22" spans="1:22" ht="20.100000000000001" customHeight="1" x14ac:dyDescent="0.15">
      <c r="A22" s="762"/>
      <c r="B22" s="865"/>
      <c r="C22" s="247" t="s">
        <v>1065</v>
      </c>
      <c r="D22" s="392">
        <v>2640</v>
      </c>
      <c r="E22" s="92">
        <v>1959</v>
      </c>
      <c r="F22" s="92">
        <v>1915</v>
      </c>
      <c r="G22" s="92">
        <v>521</v>
      </c>
      <c r="H22" s="92">
        <v>1861</v>
      </c>
      <c r="I22" s="92">
        <v>9515</v>
      </c>
      <c r="J22" s="92">
        <v>12773</v>
      </c>
      <c r="K22" s="92">
        <v>1108</v>
      </c>
      <c r="L22" s="92">
        <v>2346</v>
      </c>
      <c r="M22" s="92">
        <v>337</v>
      </c>
      <c r="N22" s="92">
        <v>914</v>
      </c>
      <c r="O22" s="92">
        <v>8119</v>
      </c>
      <c r="P22" s="92">
        <v>2238</v>
      </c>
      <c r="Q22" s="92">
        <v>1059</v>
      </c>
      <c r="R22" s="92">
        <v>1975</v>
      </c>
      <c r="S22" s="92" t="s">
        <v>369</v>
      </c>
      <c r="T22" s="92">
        <v>765</v>
      </c>
      <c r="U22" s="92">
        <v>516</v>
      </c>
      <c r="V22" s="238">
        <f t="shared" si="1"/>
        <v>50561</v>
      </c>
    </row>
    <row r="23" spans="1:22" ht="20.100000000000001" customHeight="1" x14ac:dyDescent="0.15">
      <c r="A23" s="762"/>
      <c r="B23" s="865" t="s">
        <v>1937</v>
      </c>
      <c r="C23" s="247" t="s">
        <v>1064</v>
      </c>
      <c r="D23" s="392">
        <v>5</v>
      </c>
      <c r="E23" s="92">
        <v>262</v>
      </c>
      <c r="F23" s="92">
        <v>190</v>
      </c>
      <c r="G23" s="92">
        <v>93</v>
      </c>
      <c r="H23" s="92">
        <v>283</v>
      </c>
      <c r="I23" s="92">
        <v>519</v>
      </c>
      <c r="J23" s="92">
        <v>639</v>
      </c>
      <c r="K23" s="92">
        <v>84</v>
      </c>
      <c r="L23" s="92">
        <v>125</v>
      </c>
      <c r="M23" s="92">
        <v>43</v>
      </c>
      <c r="N23" s="92">
        <v>123</v>
      </c>
      <c r="O23" s="92">
        <v>567</v>
      </c>
      <c r="P23" s="92">
        <v>139</v>
      </c>
      <c r="Q23" s="92">
        <v>34</v>
      </c>
      <c r="R23" s="92">
        <v>209</v>
      </c>
      <c r="S23" s="92" t="s">
        <v>369</v>
      </c>
      <c r="T23" s="92">
        <v>53</v>
      </c>
      <c r="U23" s="92">
        <v>28</v>
      </c>
      <c r="V23" s="238">
        <f t="shared" si="1"/>
        <v>3396</v>
      </c>
    </row>
    <row r="24" spans="1:22" ht="20.100000000000001" customHeight="1" x14ac:dyDescent="0.15">
      <c r="A24" s="762"/>
      <c r="B24" s="865"/>
      <c r="C24" s="247" t="s">
        <v>1065</v>
      </c>
      <c r="D24" s="392">
        <v>2655</v>
      </c>
      <c r="E24" s="92">
        <v>2156</v>
      </c>
      <c r="F24" s="92">
        <v>2048</v>
      </c>
      <c r="G24" s="92">
        <v>498</v>
      </c>
      <c r="H24" s="92">
        <v>2160</v>
      </c>
      <c r="I24" s="92">
        <v>8776</v>
      </c>
      <c r="J24" s="92">
        <v>11769</v>
      </c>
      <c r="K24" s="92">
        <v>1121</v>
      </c>
      <c r="L24" s="92">
        <v>2078</v>
      </c>
      <c r="M24" s="92">
        <v>563</v>
      </c>
      <c r="N24" s="92">
        <v>1095</v>
      </c>
      <c r="O24" s="92">
        <v>8169</v>
      </c>
      <c r="P24" s="92">
        <v>2168</v>
      </c>
      <c r="Q24" s="92">
        <v>568</v>
      </c>
      <c r="R24" s="92">
        <v>1378</v>
      </c>
      <c r="S24" s="92" t="s">
        <v>369</v>
      </c>
      <c r="T24" s="92">
        <v>551</v>
      </c>
      <c r="U24" s="92">
        <v>292</v>
      </c>
      <c r="V24" s="238">
        <f t="shared" si="1"/>
        <v>48045</v>
      </c>
    </row>
    <row r="25" spans="1:22" ht="20.100000000000001" customHeight="1" x14ac:dyDescent="0.15">
      <c r="A25" s="762"/>
      <c r="B25" s="865" t="s">
        <v>1991</v>
      </c>
      <c r="C25" s="247" t="s">
        <v>1064</v>
      </c>
      <c r="D25" s="392">
        <v>6</v>
      </c>
      <c r="E25" s="92">
        <v>263</v>
      </c>
      <c r="F25" s="92">
        <v>181</v>
      </c>
      <c r="G25" s="92">
        <v>81</v>
      </c>
      <c r="H25" s="92">
        <v>265</v>
      </c>
      <c r="I25" s="92">
        <v>495</v>
      </c>
      <c r="J25" s="92">
        <v>592</v>
      </c>
      <c r="K25" s="92">
        <v>78</v>
      </c>
      <c r="L25" s="92">
        <v>142</v>
      </c>
      <c r="M25" s="92">
        <v>29</v>
      </c>
      <c r="N25" s="92">
        <v>133</v>
      </c>
      <c r="O25" s="92">
        <v>535</v>
      </c>
      <c r="P25" s="92">
        <v>109</v>
      </c>
      <c r="Q25" s="92">
        <v>59</v>
      </c>
      <c r="R25" s="92">
        <v>210</v>
      </c>
      <c r="S25" s="92" t="s">
        <v>1</v>
      </c>
      <c r="T25" s="92">
        <v>65</v>
      </c>
      <c r="U25" s="92">
        <v>26</v>
      </c>
      <c r="V25" s="238">
        <f>IF(SUM(D25:U25)=0,"",SUM(D25:U25))</f>
        <v>3269</v>
      </c>
    </row>
    <row r="26" spans="1:22" ht="20.100000000000001" customHeight="1" thickBot="1" x14ac:dyDescent="0.2">
      <c r="A26" s="762"/>
      <c r="B26" s="866"/>
      <c r="C26" s="381" t="s">
        <v>1065</v>
      </c>
      <c r="D26" s="364">
        <v>2630</v>
      </c>
      <c r="E26" s="110">
        <v>2117</v>
      </c>
      <c r="F26" s="110">
        <v>1943</v>
      </c>
      <c r="G26" s="110">
        <v>494</v>
      </c>
      <c r="H26" s="110">
        <v>1357</v>
      </c>
      <c r="I26" s="110">
        <v>7619</v>
      </c>
      <c r="J26" s="110">
        <v>9142</v>
      </c>
      <c r="K26" s="110">
        <v>1059</v>
      </c>
      <c r="L26" s="110">
        <v>1831</v>
      </c>
      <c r="M26" s="110">
        <v>424</v>
      </c>
      <c r="N26" s="110">
        <v>1218</v>
      </c>
      <c r="O26" s="110">
        <v>7696</v>
      </c>
      <c r="P26" s="110">
        <v>1458</v>
      </c>
      <c r="Q26" s="110">
        <v>630</v>
      </c>
      <c r="R26" s="110">
        <v>1393</v>
      </c>
      <c r="S26" s="110" t="s">
        <v>1</v>
      </c>
      <c r="T26" s="110">
        <v>596</v>
      </c>
      <c r="U26" s="110">
        <v>228</v>
      </c>
      <c r="V26" s="239">
        <f>IF(SUM(D26:U26)=0,"",SUM(D26:U26))</f>
        <v>41835</v>
      </c>
    </row>
    <row r="27" spans="1:22" ht="18" customHeight="1" x14ac:dyDescent="0.15">
      <c r="A27" s="762"/>
      <c r="U27" s="91" t="s">
        <v>1104</v>
      </c>
    </row>
  </sheetData>
  <sheetProtection sheet="1"/>
  <mergeCells count="14">
    <mergeCell ref="R13:T13"/>
    <mergeCell ref="B16:C16"/>
    <mergeCell ref="B17:B18"/>
    <mergeCell ref="B19:B20"/>
    <mergeCell ref="B21:B22"/>
    <mergeCell ref="A1:A27"/>
    <mergeCell ref="B2:C2"/>
    <mergeCell ref="B3:B4"/>
    <mergeCell ref="B5:B6"/>
    <mergeCell ref="B7:B8"/>
    <mergeCell ref="B9:B10"/>
    <mergeCell ref="B11:B12"/>
    <mergeCell ref="B25:B26"/>
    <mergeCell ref="B23:B24"/>
  </mergeCells>
  <phoneticPr fontId="2"/>
  <pageMargins left="0.39370078740157483" right="0.43307086614173229" top="0.98425196850393704" bottom="0.78740157480314965" header="0.51181102362204722" footer="0.51181102362204722"/>
  <pageSetup paperSize="9" scale="78"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1:P29"/>
  <sheetViews>
    <sheetView zoomScaleNormal="100" workbookViewId="0">
      <selection activeCell="P11" sqref="P11"/>
    </sheetView>
  </sheetViews>
  <sheetFormatPr defaultRowHeight="13.5" x14ac:dyDescent="0.15"/>
  <cols>
    <col min="1" max="1" width="6.25" style="83" customWidth="1"/>
    <col min="2" max="2" width="11" style="83" customWidth="1"/>
    <col min="3" max="15" width="10.375" style="83" customWidth="1"/>
    <col min="16" max="16" width="4.625" style="83" customWidth="1"/>
    <col min="17" max="16384" width="9" style="83"/>
  </cols>
  <sheetData>
    <row r="1" spans="1:16" ht="18" customHeight="1" thickBot="1" x14ac:dyDescent="0.2">
      <c r="A1" s="762">
        <v>53</v>
      </c>
      <c r="B1" s="95" t="s">
        <v>2047</v>
      </c>
      <c r="C1" s="95"/>
      <c r="D1" s="95"/>
      <c r="E1" s="95"/>
      <c r="F1" s="95"/>
      <c r="G1" s="95"/>
      <c r="H1" s="737" t="s">
        <v>1105</v>
      </c>
      <c r="I1" s="682"/>
    </row>
    <row r="2" spans="1:16" ht="27.95" customHeight="1" x14ac:dyDescent="0.15">
      <c r="A2" s="762"/>
      <c r="B2" s="446" t="s">
        <v>323</v>
      </c>
      <c r="C2" s="488" t="s">
        <v>1106</v>
      </c>
      <c r="D2" s="489" t="s">
        <v>1107</v>
      </c>
      <c r="E2" s="489" t="s">
        <v>1108</v>
      </c>
      <c r="F2" s="488" t="s">
        <v>1109</v>
      </c>
      <c r="G2" s="489" t="s">
        <v>1110</v>
      </c>
      <c r="H2" s="488" t="s">
        <v>1058</v>
      </c>
      <c r="I2" s="490" t="s">
        <v>817</v>
      </c>
    </row>
    <row r="3" spans="1:16" ht="21" customHeight="1" x14ac:dyDescent="0.15">
      <c r="A3" s="762"/>
      <c r="B3" s="92" t="s">
        <v>1660</v>
      </c>
      <c r="C3" s="93">
        <v>56460</v>
      </c>
      <c r="D3" s="91">
        <v>11529</v>
      </c>
      <c r="E3" s="91">
        <v>11452</v>
      </c>
      <c r="F3" s="91">
        <v>13060</v>
      </c>
      <c r="G3" s="91">
        <v>11705</v>
      </c>
      <c r="H3" s="91">
        <v>3466</v>
      </c>
      <c r="I3" s="237">
        <f>IF(SUM(C3:H3)=0,"",SUM(C3:H3))</f>
        <v>107672</v>
      </c>
    </row>
    <row r="4" spans="1:16" ht="21" customHeight="1" x14ac:dyDescent="0.15">
      <c r="A4" s="762"/>
      <c r="B4" s="231" t="s">
        <v>1659</v>
      </c>
      <c r="C4" s="93">
        <v>71426</v>
      </c>
      <c r="D4" s="91">
        <v>10746</v>
      </c>
      <c r="E4" s="91">
        <v>10501</v>
      </c>
      <c r="F4" s="91">
        <v>12392</v>
      </c>
      <c r="G4" s="91">
        <v>12930</v>
      </c>
      <c r="H4" s="91">
        <v>3251</v>
      </c>
      <c r="I4" s="106">
        <f>IF(SUM(C4:H4)=0,"",SUM(C4:H4))</f>
        <v>121246</v>
      </c>
    </row>
    <row r="5" spans="1:16" ht="21" customHeight="1" x14ac:dyDescent="0.15">
      <c r="A5" s="762"/>
      <c r="B5" s="231" t="s">
        <v>1840</v>
      </c>
      <c r="C5" s="93">
        <v>36744</v>
      </c>
      <c r="D5" s="91">
        <v>5552</v>
      </c>
      <c r="E5" s="91">
        <v>6511</v>
      </c>
      <c r="F5" s="91">
        <v>6689</v>
      </c>
      <c r="G5" s="91">
        <v>6834</v>
      </c>
      <c r="H5" s="91">
        <v>1702</v>
      </c>
      <c r="I5" s="106">
        <f>IF(SUM(C5:H5)=0,"",SUM(C5:H5))</f>
        <v>64032</v>
      </c>
    </row>
    <row r="6" spans="1:16" ht="21" customHeight="1" x14ac:dyDescent="0.15">
      <c r="A6" s="762"/>
      <c r="B6" s="231" t="s">
        <v>1937</v>
      </c>
      <c r="C6" s="93">
        <v>40002</v>
      </c>
      <c r="D6" s="91">
        <v>9909</v>
      </c>
      <c r="E6" s="91">
        <v>8987</v>
      </c>
      <c r="F6" s="91">
        <v>13577</v>
      </c>
      <c r="G6" s="91">
        <v>12841</v>
      </c>
      <c r="H6" s="91">
        <v>3621</v>
      </c>
      <c r="I6" s="106">
        <f>IF(SUM(C6:H6)=0,"",SUM(C6:H6))</f>
        <v>88937</v>
      </c>
    </row>
    <row r="7" spans="1:16" ht="21" customHeight="1" thickBot="1" x14ac:dyDescent="0.2">
      <c r="A7" s="762"/>
      <c r="B7" s="232" t="s">
        <v>1991</v>
      </c>
      <c r="C7" s="103">
        <v>40211</v>
      </c>
      <c r="D7" s="95">
        <v>10510</v>
      </c>
      <c r="E7" s="95">
        <v>9915</v>
      </c>
      <c r="F7" s="95">
        <v>10516</v>
      </c>
      <c r="G7" s="95">
        <v>10069</v>
      </c>
      <c r="H7" s="95">
        <v>2837</v>
      </c>
      <c r="I7" s="108">
        <f>IF(SUM(C7:H7)=0,"",SUM(C7:H7))</f>
        <v>84058</v>
      </c>
    </row>
    <row r="8" spans="1:16" ht="18" customHeight="1" x14ac:dyDescent="0.15">
      <c r="A8" s="762"/>
      <c r="H8" s="728" t="s">
        <v>1111</v>
      </c>
      <c r="I8" s="674"/>
    </row>
    <row r="9" spans="1:16" ht="20.100000000000001" customHeight="1" x14ac:dyDescent="0.15">
      <c r="A9" s="762"/>
    </row>
    <row r="10" spans="1:16" ht="18" customHeight="1" x14ac:dyDescent="0.15">
      <c r="A10" s="762"/>
      <c r="K10" s="731" t="s">
        <v>1542</v>
      </c>
      <c r="L10" s="731"/>
      <c r="M10" s="731"/>
    </row>
    <row r="11" spans="1:16" ht="18" customHeight="1" x14ac:dyDescent="0.15">
      <c r="A11" s="762"/>
      <c r="K11" s="731" t="s">
        <v>1543</v>
      </c>
      <c r="L11" s="731"/>
      <c r="M11" s="731"/>
    </row>
    <row r="12" spans="1:16" ht="18" customHeight="1" thickBot="1" x14ac:dyDescent="0.2">
      <c r="A12" s="762"/>
      <c r="B12" s="95" t="s">
        <v>2048</v>
      </c>
      <c r="C12" s="95"/>
      <c r="D12" s="95"/>
      <c r="E12" s="95"/>
      <c r="F12" s="95"/>
      <c r="G12" s="95"/>
      <c r="H12" s="794" t="s">
        <v>1544</v>
      </c>
      <c r="I12" s="959"/>
      <c r="J12" s="959"/>
      <c r="K12" s="959"/>
      <c r="L12" s="959"/>
      <c r="M12" s="959"/>
      <c r="N12" s="491"/>
      <c r="O12" s="491"/>
      <c r="P12" s="491"/>
    </row>
    <row r="13" spans="1:16" ht="27.95" customHeight="1" x14ac:dyDescent="0.15">
      <c r="A13" s="762"/>
      <c r="B13" s="446" t="s">
        <v>323</v>
      </c>
      <c r="C13" s="492" t="s">
        <v>1112</v>
      </c>
      <c r="D13" s="492" t="s">
        <v>1113</v>
      </c>
      <c r="E13" s="492" t="s">
        <v>1114</v>
      </c>
      <c r="F13" s="492" t="s">
        <v>1115</v>
      </c>
      <c r="G13" s="492" t="s">
        <v>1116</v>
      </c>
      <c r="H13" s="492" t="s">
        <v>1541</v>
      </c>
      <c r="I13" s="492" t="s">
        <v>1117</v>
      </c>
      <c r="J13" s="493" t="s">
        <v>1118</v>
      </c>
      <c r="K13" s="492" t="s">
        <v>1119</v>
      </c>
      <c r="L13" s="492" t="s">
        <v>1120</v>
      </c>
      <c r="M13" s="493" t="s">
        <v>1121</v>
      </c>
      <c r="N13" s="91"/>
      <c r="O13" s="91"/>
    </row>
    <row r="14" spans="1:16" ht="21" customHeight="1" x14ac:dyDescent="0.15">
      <c r="A14" s="762"/>
      <c r="B14" s="92" t="s">
        <v>1660</v>
      </c>
      <c r="C14" s="494">
        <v>199</v>
      </c>
      <c r="D14" s="438">
        <v>509</v>
      </c>
      <c r="E14" s="438">
        <v>431</v>
      </c>
      <c r="F14" s="438">
        <v>144</v>
      </c>
      <c r="G14" s="438">
        <v>1729</v>
      </c>
      <c r="H14" s="438">
        <v>1415</v>
      </c>
      <c r="I14" s="438">
        <v>615</v>
      </c>
      <c r="J14" s="438">
        <v>9169</v>
      </c>
      <c r="K14" s="438">
        <v>232</v>
      </c>
      <c r="L14" s="438">
        <v>141</v>
      </c>
      <c r="M14" s="438">
        <v>433</v>
      </c>
    </row>
    <row r="15" spans="1:16" ht="21" customHeight="1" x14ac:dyDescent="0.15">
      <c r="A15" s="762"/>
      <c r="B15" s="231" t="s">
        <v>1659</v>
      </c>
      <c r="C15" s="494">
        <v>191</v>
      </c>
      <c r="D15" s="438">
        <v>499</v>
      </c>
      <c r="E15" s="438">
        <v>385</v>
      </c>
      <c r="F15" s="438">
        <v>150</v>
      </c>
      <c r="G15" s="438">
        <v>1600</v>
      </c>
      <c r="H15" s="438">
        <v>1625</v>
      </c>
      <c r="I15" s="438">
        <v>873</v>
      </c>
      <c r="J15" s="438">
        <v>10197</v>
      </c>
      <c r="K15" s="438">
        <v>241</v>
      </c>
      <c r="L15" s="438">
        <v>160</v>
      </c>
      <c r="M15" s="438">
        <v>334</v>
      </c>
    </row>
    <row r="16" spans="1:16" ht="21" customHeight="1" x14ac:dyDescent="0.15">
      <c r="A16" s="762"/>
      <c r="B16" s="231" t="s">
        <v>1840</v>
      </c>
      <c r="C16" s="494">
        <v>214</v>
      </c>
      <c r="D16" s="438">
        <v>469</v>
      </c>
      <c r="E16" s="438">
        <v>432</v>
      </c>
      <c r="F16" s="438">
        <v>176</v>
      </c>
      <c r="G16" s="438">
        <v>1543</v>
      </c>
      <c r="H16" s="438">
        <v>1714</v>
      </c>
      <c r="I16" s="438">
        <v>951</v>
      </c>
      <c r="J16" s="438">
        <v>12392</v>
      </c>
      <c r="K16" s="438">
        <v>252</v>
      </c>
      <c r="L16" s="438">
        <v>151</v>
      </c>
      <c r="M16" s="438">
        <v>254</v>
      </c>
    </row>
    <row r="17" spans="1:16" ht="21" customHeight="1" x14ac:dyDescent="0.15">
      <c r="A17" s="762"/>
      <c r="B17" s="231" t="s">
        <v>1937</v>
      </c>
      <c r="C17" s="494">
        <v>198</v>
      </c>
      <c r="D17" s="438">
        <v>412</v>
      </c>
      <c r="E17" s="438">
        <v>380</v>
      </c>
      <c r="F17" s="438">
        <v>138</v>
      </c>
      <c r="G17" s="438">
        <v>1052</v>
      </c>
      <c r="H17" s="438">
        <v>1377</v>
      </c>
      <c r="I17" s="438">
        <v>895</v>
      </c>
      <c r="J17" s="438">
        <v>11569</v>
      </c>
      <c r="K17" s="438">
        <v>223</v>
      </c>
      <c r="L17" s="438">
        <v>97</v>
      </c>
      <c r="M17" s="438">
        <v>300</v>
      </c>
    </row>
    <row r="18" spans="1:16" ht="21" customHeight="1" thickBot="1" x14ac:dyDescent="0.2">
      <c r="A18" s="762"/>
      <c r="B18" s="232" t="s">
        <v>1991</v>
      </c>
      <c r="C18" s="495">
        <v>126</v>
      </c>
      <c r="D18" s="436">
        <v>340</v>
      </c>
      <c r="E18" s="436">
        <v>383</v>
      </c>
      <c r="F18" s="436">
        <v>75</v>
      </c>
      <c r="G18" s="436">
        <v>1332</v>
      </c>
      <c r="H18" s="436">
        <v>1324</v>
      </c>
      <c r="I18" s="436">
        <v>476</v>
      </c>
      <c r="J18" s="436">
        <v>11689</v>
      </c>
      <c r="K18" s="436">
        <v>196</v>
      </c>
      <c r="L18" s="436">
        <v>95</v>
      </c>
      <c r="M18" s="436">
        <v>260</v>
      </c>
    </row>
    <row r="19" spans="1:16" ht="18" customHeight="1" x14ac:dyDescent="0.15">
      <c r="A19" s="762"/>
      <c r="I19" s="738" t="s">
        <v>2025</v>
      </c>
      <c r="J19" s="686"/>
      <c r="K19" s="686"/>
      <c r="L19" s="686"/>
      <c r="M19" s="686"/>
      <c r="N19" s="21"/>
      <c r="O19" s="21"/>
    </row>
    <row r="20" spans="1:16" ht="20.100000000000001" customHeight="1" x14ac:dyDescent="0.15">
      <c r="A20" s="762"/>
    </row>
    <row r="21" spans="1:16" ht="18" customHeight="1" thickBot="1" x14ac:dyDescent="0.2">
      <c r="A21" s="762"/>
      <c r="B21" s="95" t="s">
        <v>2049</v>
      </c>
      <c r="C21" s="95"/>
      <c r="D21" s="95"/>
      <c r="E21" s="95"/>
      <c r="F21" s="95"/>
      <c r="G21" s="95"/>
      <c r="H21" s="95"/>
      <c r="I21" s="95"/>
      <c r="J21" s="95"/>
      <c r="K21" s="91"/>
      <c r="L21" s="91"/>
      <c r="M21" s="91"/>
      <c r="N21" s="91"/>
    </row>
    <row r="22" spans="1:16" ht="21" customHeight="1" x14ac:dyDescent="0.15">
      <c r="A22" s="762"/>
      <c r="B22" s="848" t="s">
        <v>323</v>
      </c>
      <c r="C22" s="855" t="s">
        <v>886</v>
      </c>
      <c r="D22" s="749" t="s">
        <v>1122</v>
      </c>
      <c r="E22" s="748"/>
      <c r="F22" s="748"/>
      <c r="G22" s="748"/>
      <c r="H22" s="748"/>
      <c r="I22" s="748"/>
      <c r="J22" s="496"/>
      <c r="K22" s="749" t="s">
        <v>1123</v>
      </c>
      <c r="L22" s="958"/>
      <c r="M22" s="958"/>
      <c r="N22" s="958"/>
      <c r="O22" s="958"/>
      <c r="P22" s="445"/>
    </row>
    <row r="23" spans="1:16" ht="21" customHeight="1" x14ac:dyDescent="0.15">
      <c r="A23" s="762"/>
      <c r="B23" s="746"/>
      <c r="C23" s="960"/>
      <c r="D23" s="342" t="s">
        <v>1124</v>
      </c>
      <c r="E23" s="177" t="s">
        <v>1125</v>
      </c>
      <c r="F23" s="177" t="s">
        <v>1126</v>
      </c>
      <c r="G23" s="177" t="s">
        <v>1127</v>
      </c>
      <c r="H23" s="177" t="s">
        <v>1128</v>
      </c>
      <c r="I23" s="177" t="s">
        <v>1129</v>
      </c>
      <c r="J23" s="177" t="s">
        <v>816</v>
      </c>
      <c r="K23" s="497" t="s">
        <v>1130</v>
      </c>
      <c r="L23" s="497" t="s">
        <v>1131</v>
      </c>
      <c r="M23" s="497" t="s">
        <v>1132</v>
      </c>
      <c r="N23" s="497" t="s">
        <v>1133</v>
      </c>
      <c r="O23" s="498" t="s">
        <v>1134</v>
      </c>
      <c r="P23" s="499"/>
    </row>
    <row r="24" spans="1:16" ht="21" customHeight="1" x14ac:dyDescent="0.15">
      <c r="A24" s="762"/>
      <c r="B24" s="92" t="s">
        <v>1660</v>
      </c>
      <c r="C24" s="500">
        <f>IF(SUM(D24:J24)=0,"",SUM(D24:J24))</f>
        <v>442</v>
      </c>
      <c r="D24" s="317">
        <v>176</v>
      </c>
      <c r="E24" s="317">
        <v>93</v>
      </c>
      <c r="F24" s="317">
        <v>7</v>
      </c>
      <c r="G24" s="317">
        <v>35</v>
      </c>
      <c r="H24" s="317">
        <v>20</v>
      </c>
      <c r="I24" s="317">
        <v>22</v>
      </c>
      <c r="J24" s="317">
        <v>89</v>
      </c>
      <c r="K24" s="317">
        <v>36</v>
      </c>
      <c r="L24" s="317">
        <v>238</v>
      </c>
      <c r="M24" s="317">
        <v>144</v>
      </c>
      <c r="N24" s="317">
        <v>24</v>
      </c>
      <c r="O24" s="317">
        <v>0</v>
      </c>
      <c r="P24" s="317"/>
    </row>
    <row r="25" spans="1:16" ht="21" customHeight="1" x14ac:dyDescent="0.15">
      <c r="A25" s="762"/>
      <c r="B25" s="231" t="s">
        <v>1659</v>
      </c>
      <c r="C25" s="501">
        <f>IF(SUM(D25:J25)=0,"",SUM(D25:J25))</f>
        <v>478</v>
      </c>
      <c r="D25" s="317">
        <v>181</v>
      </c>
      <c r="E25" s="317">
        <v>221</v>
      </c>
      <c r="F25" s="317">
        <v>3</v>
      </c>
      <c r="G25" s="317">
        <v>36</v>
      </c>
      <c r="H25" s="317">
        <v>3</v>
      </c>
      <c r="I25" s="317">
        <v>21</v>
      </c>
      <c r="J25" s="317">
        <v>13</v>
      </c>
      <c r="K25" s="317">
        <v>43</v>
      </c>
      <c r="L25" s="317">
        <v>254</v>
      </c>
      <c r="M25" s="317">
        <v>155</v>
      </c>
      <c r="N25" s="317">
        <v>25</v>
      </c>
      <c r="O25" s="317">
        <v>1</v>
      </c>
      <c r="P25" s="317"/>
    </row>
    <row r="26" spans="1:16" ht="21" customHeight="1" x14ac:dyDescent="0.15">
      <c r="A26" s="762"/>
      <c r="B26" s="231" t="s">
        <v>1840</v>
      </c>
      <c r="C26" s="501">
        <f>IF(SUM(D26:J26)=0,"",SUM(D26:J26))</f>
        <v>426</v>
      </c>
      <c r="D26" s="317">
        <v>139</v>
      </c>
      <c r="E26" s="317">
        <v>182</v>
      </c>
      <c r="F26" s="317">
        <v>21</v>
      </c>
      <c r="G26" s="317">
        <v>25</v>
      </c>
      <c r="H26" s="317">
        <v>8</v>
      </c>
      <c r="I26" s="317">
        <v>42</v>
      </c>
      <c r="J26" s="317">
        <v>9</v>
      </c>
      <c r="K26" s="317">
        <v>27</v>
      </c>
      <c r="L26" s="317">
        <v>255</v>
      </c>
      <c r="M26" s="317">
        <v>128</v>
      </c>
      <c r="N26" s="317">
        <v>14</v>
      </c>
      <c r="O26" s="317">
        <v>2</v>
      </c>
      <c r="P26" s="438"/>
    </row>
    <row r="27" spans="1:16" ht="21" customHeight="1" x14ac:dyDescent="0.15">
      <c r="A27" s="762"/>
      <c r="B27" s="231" t="s">
        <v>1937</v>
      </c>
      <c r="C27" s="501">
        <f>IF(SUM(D27:J27)=0,"",SUM(D27:J27))</f>
        <v>400</v>
      </c>
      <c r="D27" s="317">
        <v>132</v>
      </c>
      <c r="E27" s="317">
        <v>222</v>
      </c>
      <c r="F27" s="317">
        <v>15</v>
      </c>
      <c r="G27" s="317">
        <v>16</v>
      </c>
      <c r="H27" s="317">
        <v>3</v>
      </c>
      <c r="I27" s="317">
        <v>6</v>
      </c>
      <c r="J27" s="317">
        <v>6</v>
      </c>
      <c r="K27" s="317">
        <v>9</v>
      </c>
      <c r="L27" s="317">
        <v>230</v>
      </c>
      <c r="M27" s="317">
        <v>147</v>
      </c>
      <c r="N27" s="317">
        <v>14</v>
      </c>
      <c r="O27" s="317" t="s">
        <v>369</v>
      </c>
      <c r="P27" s="438"/>
    </row>
    <row r="28" spans="1:16" ht="21" customHeight="1" thickBot="1" x14ac:dyDescent="0.2">
      <c r="A28" s="762"/>
      <c r="B28" s="232" t="s">
        <v>1991</v>
      </c>
      <c r="C28" s="502">
        <f>IF(SUM(D28:J28)=0,"",SUM(D28:J28))</f>
        <v>448</v>
      </c>
      <c r="D28" s="447">
        <v>186</v>
      </c>
      <c r="E28" s="447">
        <v>219</v>
      </c>
      <c r="F28" s="447">
        <v>3</v>
      </c>
      <c r="G28" s="447">
        <v>18</v>
      </c>
      <c r="H28" s="447">
        <v>0</v>
      </c>
      <c r="I28" s="447">
        <v>13</v>
      </c>
      <c r="J28" s="447">
        <v>9</v>
      </c>
      <c r="K28" s="447">
        <v>5</v>
      </c>
      <c r="L28" s="447">
        <v>273</v>
      </c>
      <c r="M28" s="447">
        <v>144</v>
      </c>
      <c r="N28" s="447">
        <v>26</v>
      </c>
      <c r="O28" s="447">
        <v>0</v>
      </c>
      <c r="P28" s="438"/>
    </row>
    <row r="29" spans="1:16" ht="18" customHeight="1" x14ac:dyDescent="0.15">
      <c r="A29" s="762"/>
      <c r="L29" s="738" t="s">
        <v>1135</v>
      </c>
      <c r="M29" s="686"/>
      <c r="N29" s="686"/>
      <c r="O29" s="686"/>
      <c r="P29" s="444"/>
    </row>
  </sheetData>
  <sheetProtection sheet="1"/>
  <mergeCells count="12">
    <mergeCell ref="K22:O22"/>
    <mergeCell ref="L29:O29"/>
    <mergeCell ref="K10:M10"/>
    <mergeCell ref="K11:M11"/>
    <mergeCell ref="A1:A29"/>
    <mergeCell ref="H1:I1"/>
    <mergeCell ref="H8:I8"/>
    <mergeCell ref="H12:M12"/>
    <mergeCell ref="I19:M19"/>
    <mergeCell ref="B22:B23"/>
    <mergeCell ref="C22:C23"/>
    <mergeCell ref="D22:I22"/>
  </mergeCells>
  <phoneticPr fontId="2"/>
  <pageMargins left="0.39370078740157483" right="0.39370078740157483" top="0.98425196850393704" bottom="0.59055118110236227" header="0.51181102362204722" footer="0.51181102362204722"/>
  <pageSetup paperSize="9" scale="88"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1:O30"/>
  <sheetViews>
    <sheetView zoomScaleNormal="100" zoomScaleSheetLayoutView="100" workbookViewId="0">
      <selection activeCell="P11" sqref="P11"/>
    </sheetView>
  </sheetViews>
  <sheetFormatPr defaultRowHeight="13.5" x14ac:dyDescent="0.15"/>
  <cols>
    <col min="1" max="1" width="7.5" style="83" customWidth="1"/>
    <col min="2" max="2" width="11.375" style="83" customWidth="1"/>
    <col min="3" max="15" width="10.375" style="83" customWidth="1"/>
    <col min="16" max="16384" width="9" style="83"/>
  </cols>
  <sheetData>
    <row r="1" spans="1:13" ht="21" customHeight="1" thickBot="1" x14ac:dyDescent="0.2">
      <c r="A1" s="762">
        <v>54</v>
      </c>
      <c r="B1" s="95" t="s">
        <v>1136</v>
      </c>
      <c r="C1" s="95"/>
      <c r="D1" s="95"/>
      <c r="E1" s="95"/>
      <c r="F1" s="95"/>
      <c r="G1" s="95"/>
      <c r="H1" s="95"/>
      <c r="I1" s="737" t="s">
        <v>1808</v>
      </c>
      <c r="J1" s="737"/>
      <c r="K1" s="91"/>
      <c r="L1" s="28"/>
      <c r="M1" s="28"/>
    </row>
    <row r="2" spans="1:13" ht="21" customHeight="1" x14ac:dyDescent="0.15">
      <c r="A2" s="762"/>
      <c r="B2" s="722" t="s">
        <v>323</v>
      </c>
      <c r="C2" s="970" t="s">
        <v>1137</v>
      </c>
      <c r="D2" s="971"/>
      <c r="E2" s="971"/>
      <c r="F2" s="971"/>
      <c r="G2" s="971"/>
      <c r="H2" s="971"/>
      <c r="I2" s="971"/>
      <c r="J2" s="971"/>
      <c r="K2" s="28"/>
      <c r="L2" s="91"/>
      <c r="M2" s="91"/>
    </row>
    <row r="3" spans="1:13" ht="21" customHeight="1" x14ac:dyDescent="0.15">
      <c r="A3" s="762"/>
      <c r="B3" s="651"/>
      <c r="C3" s="965" t="s">
        <v>1138</v>
      </c>
      <c r="D3" s="972"/>
      <c r="E3" s="972"/>
      <c r="F3" s="966"/>
      <c r="G3" s="973" t="s">
        <v>1139</v>
      </c>
      <c r="H3" s="974"/>
      <c r="I3" s="973" t="s">
        <v>1140</v>
      </c>
      <c r="J3" s="977"/>
      <c r="K3" s="91"/>
    </row>
    <row r="4" spans="1:13" ht="21" customHeight="1" x14ac:dyDescent="0.15">
      <c r="A4" s="762"/>
      <c r="B4" s="653"/>
      <c r="C4" s="965" t="s">
        <v>1141</v>
      </c>
      <c r="D4" s="966"/>
      <c r="E4" s="965" t="s">
        <v>1142</v>
      </c>
      <c r="F4" s="969"/>
      <c r="G4" s="975"/>
      <c r="H4" s="976"/>
      <c r="I4" s="975"/>
      <c r="J4" s="978"/>
      <c r="K4" s="91"/>
    </row>
    <row r="5" spans="1:13" ht="21" customHeight="1" x14ac:dyDescent="0.15">
      <c r="A5" s="762"/>
      <c r="B5" s="231" t="s">
        <v>1667</v>
      </c>
      <c r="C5" s="718">
        <v>4</v>
      </c>
      <c r="D5" s="967"/>
      <c r="E5" s="968">
        <v>414</v>
      </c>
      <c r="F5" s="967"/>
      <c r="G5" s="968">
        <v>72</v>
      </c>
      <c r="H5" s="967"/>
      <c r="I5" s="968">
        <v>46</v>
      </c>
      <c r="J5" s="967"/>
      <c r="K5" s="91"/>
    </row>
    <row r="6" spans="1:13" ht="21" customHeight="1" x14ac:dyDescent="0.15">
      <c r="A6" s="762"/>
      <c r="B6" s="231" t="s">
        <v>559</v>
      </c>
      <c r="C6" s="715">
        <v>4</v>
      </c>
      <c r="D6" s="964"/>
      <c r="E6" s="753">
        <v>429</v>
      </c>
      <c r="F6" s="964"/>
      <c r="G6" s="753">
        <v>74</v>
      </c>
      <c r="H6" s="964"/>
      <c r="I6" s="753">
        <v>46</v>
      </c>
      <c r="J6" s="964"/>
      <c r="K6" s="91"/>
    </row>
    <row r="7" spans="1:13" ht="21" customHeight="1" x14ac:dyDescent="0.15">
      <c r="A7" s="762"/>
      <c r="B7" s="231" t="s">
        <v>724</v>
      </c>
      <c r="C7" s="715">
        <v>4</v>
      </c>
      <c r="D7" s="964"/>
      <c r="E7" s="753">
        <v>429</v>
      </c>
      <c r="F7" s="964"/>
      <c r="G7" s="753">
        <v>73</v>
      </c>
      <c r="H7" s="964"/>
      <c r="I7" s="753">
        <v>45</v>
      </c>
      <c r="J7" s="964"/>
      <c r="K7" s="91"/>
    </row>
    <row r="8" spans="1:13" ht="21" customHeight="1" x14ac:dyDescent="0.15">
      <c r="A8" s="762"/>
      <c r="B8" s="231" t="s">
        <v>340</v>
      </c>
      <c r="C8" s="715">
        <v>4</v>
      </c>
      <c r="D8" s="964"/>
      <c r="E8" s="753">
        <v>429</v>
      </c>
      <c r="F8" s="964"/>
      <c r="G8" s="753">
        <v>70</v>
      </c>
      <c r="H8" s="964"/>
      <c r="I8" s="753">
        <v>46</v>
      </c>
      <c r="J8" s="964"/>
      <c r="K8" s="91"/>
    </row>
    <row r="9" spans="1:13" ht="21" customHeight="1" x14ac:dyDescent="0.15">
      <c r="A9" s="762"/>
      <c r="B9" s="92" t="s">
        <v>855</v>
      </c>
      <c r="C9" s="715">
        <v>4</v>
      </c>
      <c r="D9" s="964"/>
      <c r="E9" s="753">
        <v>429</v>
      </c>
      <c r="F9" s="964"/>
      <c r="G9" s="753">
        <v>70</v>
      </c>
      <c r="H9" s="964"/>
      <c r="I9" s="753">
        <v>46</v>
      </c>
      <c r="J9" s="964"/>
      <c r="K9" s="91"/>
    </row>
    <row r="10" spans="1:13" ht="21" customHeight="1" x14ac:dyDescent="0.15">
      <c r="A10" s="762"/>
      <c r="B10" s="92" t="s">
        <v>864</v>
      </c>
      <c r="C10" s="715">
        <v>4</v>
      </c>
      <c r="D10" s="964"/>
      <c r="E10" s="753">
        <v>429</v>
      </c>
      <c r="F10" s="964"/>
      <c r="G10" s="753">
        <v>70</v>
      </c>
      <c r="H10" s="964"/>
      <c r="I10" s="753">
        <v>47</v>
      </c>
      <c r="J10" s="964"/>
      <c r="K10" s="91"/>
    </row>
    <row r="11" spans="1:13" ht="21" customHeight="1" x14ac:dyDescent="0.15">
      <c r="A11" s="762"/>
      <c r="B11" s="231" t="s">
        <v>1581</v>
      </c>
      <c r="C11" s="715">
        <v>4</v>
      </c>
      <c r="D11" s="964"/>
      <c r="E11" s="753">
        <v>429</v>
      </c>
      <c r="F11" s="964"/>
      <c r="G11" s="753">
        <v>69</v>
      </c>
      <c r="H11" s="964"/>
      <c r="I11" s="753">
        <v>46</v>
      </c>
      <c r="J11" s="964"/>
      <c r="K11" s="91"/>
    </row>
    <row r="12" spans="1:13" ht="21" customHeight="1" x14ac:dyDescent="0.15">
      <c r="A12" s="762"/>
      <c r="B12" s="231" t="s">
        <v>1659</v>
      </c>
      <c r="C12" s="715">
        <v>4</v>
      </c>
      <c r="D12" s="964"/>
      <c r="E12" s="753">
        <v>429</v>
      </c>
      <c r="F12" s="964"/>
      <c r="G12" s="753">
        <v>68</v>
      </c>
      <c r="H12" s="964"/>
      <c r="I12" s="753">
        <v>47</v>
      </c>
      <c r="J12" s="964"/>
      <c r="K12" s="91"/>
    </row>
    <row r="13" spans="1:13" ht="21" customHeight="1" x14ac:dyDescent="0.15">
      <c r="A13" s="762"/>
      <c r="B13" s="231" t="s">
        <v>1840</v>
      </c>
      <c r="C13" s="715">
        <v>4</v>
      </c>
      <c r="D13" s="964"/>
      <c r="E13" s="753">
        <v>429</v>
      </c>
      <c r="F13" s="964"/>
      <c r="G13" s="753">
        <v>68</v>
      </c>
      <c r="H13" s="964"/>
      <c r="I13" s="753">
        <v>45</v>
      </c>
      <c r="J13" s="964"/>
      <c r="K13" s="91"/>
    </row>
    <row r="14" spans="1:13" ht="21" customHeight="1" thickBot="1" x14ac:dyDescent="0.2">
      <c r="A14" s="762"/>
      <c r="B14" s="232" t="s">
        <v>1937</v>
      </c>
      <c r="C14" s="961">
        <v>4</v>
      </c>
      <c r="D14" s="962"/>
      <c r="E14" s="963">
        <v>429</v>
      </c>
      <c r="F14" s="962"/>
      <c r="G14" s="963">
        <v>68</v>
      </c>
      <c r="H14" s="962"/>
      <c r="I14" s="963">
        <v>46</v>
      </c>
      <c r="J14" s="962"/>
      <c r="K14" s="179"/>
    </row>
    <row r="15" spans="1:13" ht="21" customHeight="1" x14ac:dyDescent="0.15">
      <c r="A15" s="762"/>
      <c r="F15" s="728" t="s">
        <v>1925</v>
      </c>
      <c r="G15" s="690"/>
      <c r="H15" s="690"/>
      <c r="I15" s="690"/>
      <c r="J15" s="690"/>
      <c r="K15" s="21"/>
    </row>
    <row r="16" spans="1:13" ht="21" customHeight="1" x14ac:dyDescent="0.15">
      <c r="A16" s="762"/>
    </row>
    <row r="17" spans="1:15" ht="18" customHeight="1" x14ac:dyDescent="0.15">
      <c r="A17" s="762"/>
      <c r="B17" s="390"/>
      <c r="J17" s="92"/>
      <c r="K17" s="444"/>
      <c r="L17" s="21"/>
    </row>
    <row r="18" spans="1:15" ht="18" customHeight="1" x14ac:dyDescent="0.15">
      <c r="A18" s="762"/>
      <c r="B18" s="390"/>
      <c r="J18" s="92"/>
      <c r="K18" s="444"/>
      <c r="L18" s="21"/>
    </row>
    <row r="19" spans="1:15" ht="18" customHeight="1" x14ac:dyDescent="0.15">
      <c r="A19" s="762"/>
      <c r="B19" s="390"/>
      <c r="J19" s="92"/>
      <c r="K19" s="444"/>
      <c r="L19" s="21"/>
    </row>
    <row r="20" spans="1:15" ht="21" customHeight="1" thickBot="1" x14ac:dyDescent="0.2">
      <c r="A20" s="762"/>
      <c r="B20" s="95" t="s">
        <v>1143</v>
      </c>
      <c r="C20" s="95"/>
      <c r="D20" s="95"/>
      <c r="E20" s="95"/>
      <c r="F20" s="95"/>
      <c r="G20" s="95"/>
      <c r="H20" s="95"/>
      <c r="I20" s="95"/>
      <c r="J20" s="95"/>
      <c r="K20" s="95"/>
      <c r="L20" s="95"/>
      <c r="M20" s="95"/>
      <c r="N20" s="737" t="s">
        <v>1809</v>
      </c>
      <c r="O20" s="737"/>
    </row>
    <row r="21" spans="1:15" ht="42" customHeight="1" x14ac:dyDescent="0.15">
      <c r="A21" s="762"/>
      <c r="B21" s="446" t="s">
        <v>323</v>
      </c>
      <c r="C21" s="480" t="s">
        <v>1144</v>
      </c>
      <c r="D21" s="480" t="s">
        <v>1145</v>
      </c>
      <c r="E21" s="480" t="s">
        <v>1146</v>
      </c>
      <c r="F21" s="480" t="s">
        <v>1147</v>
      </c>
      <c r="G21" s="503" t="s">
        <v>1148</v>
      </c>
      <c r="H21" s="480" t="s">
        <v>1149</v>
      </c>
      <c r="I21" s="480" t="s">
        <v>1591</v>
      </c>
      <c r="J21" s="112" t="s">
        <v>1150</v>
      </c>
      <c r="K21" s="480" t="s">
        <v>1151</v>
      </c>
      <c r="L21" s="112" t="s">
        <v>1152</v>
      </c>
      <c r="M21" s="480" t="s">
        <v>1153</v>
      </c>
      <c r="N21" s="112" t="s">
        <v>1154</v>
      </c>
      <c r="O21" s="85" t="s">
        <v>816</v>
      </c>
    </row>
    <row r="22" spans="1:15" ht="21" customHeight="1" x14ac:dyDescent="0.15">
      <c r="A22" s="762"/>
      <c r="B22" s="92" t="s">
        <v>1582</v>
      </c>
      <c r="C22" s="392">
        <v>652</v>
      </c>
      <c r="D22" s="92">
        <v>212</v>
      </c>
      <c r="E22" s="92">
        <v>50</v>
      </c>
      <c r="F22" s="92">
        <v>119</v>
      </c>
      <c r="G22" s="92">
        <v>69</v>
      </c>
      <c r="H22" s="92">
        <v>17</v>
      </c>
      <c r="I22" s="92">
        <v>8</v>
      </c>
      <c r="J22" s="92">
        <v>8</v>
      </c>
      <c r="K22" s="92">
        <v>3</v>
      </c>
      <c r="L22" s="92">
        <v>11</v>
      </c>
      <c r="M22" s="92">
        <v>17</v>
      </c>
      <c r="N22" s="92">
        <v>10</v>
      </c>
      <c r="O22" s="417">
        <f>IF(C22-SUM(D22:N22)=0,"",C22-SUM(D22:N22))</f>
        <v>128</v>
      </c>
    </row>
    <row r="23" spans="1:15" ht="21" customHeight="1" x14ac:dyDescent="0.15">
      <c r="A23" s="762"/>
      <c r="B23" s="92" t="s">
        <v>1581</v>
      </c>
      <c r="C23" s="392">
        <v>643</v>
      </c>
      <c r="D23" s="92">
        <v>209</v>
      </c>
      <c r="E23" s="92">
        <v>51</v>
      </c>
      <c r="F23" s="92">
        <v>124</v>
      </c>
      <c r="G23" s="92">
        <v>65</v>
      </c>
      <c r="H23" s="92">
        <v>10</v>
      </c>
      <c r="I23" s="92">
        <v>12</v>
      </c>
      <c r="J23" s="92">
        <v>7</v>
      </c>
      <c r="K23" s="92" t="s">
        <v>369</v>
      </c>
      <c r="L23" s="92">
        <v>24</v>
      </c>
      <c r="M23" s="92">
        <v>11</v>
      </c>
      <c r="N23" s="92">
        <v>8</v>
      </c>
      <c r="O23" s="238">
        <f>IF(C23-SUM(D23:N23)=0,"",C23-SUM(D23:N23))</f>
        <v>122</v>
      </c>
    </row>
    <row r="24" spans="1:15" ht="21" customHeight="1" x14ac:dyDescent="0.15">
      <c r="A24" s="762"/>
      <c r="B24" s="231" t="s">
        <v>1659</v>
      </c>
      <c r="C24" s="392">
        <v>667</v>
      </c>
      <c r="D24" s="92">
        <v>197</v>
      </c>
      <c r="E24" s="92">
        <v>50</v>
      </c>
      <c r="F24" s="92">
        <v>118</v>
      </c>
      <c r="G24" s="92">
        <v>67</v>
      </c>
      <c r="H24" s="92">
        <v>16</v>
      </c>
      <c r="I24" s="92">
        <v>13</v>
      </c>
      <c r="J24" s="92">
        <v>8</v>
      </c>
      <c r="K24" s="92">
        <v>2</v>
      </c>
      <c r="L24" s="92">
        <v>28</v>
      </c>
      <c r="M24" s="92">
        <v>27</v>
      </c>
      <c r="N24" s="92">
        <v>11</v>
      </c>
      <c r="O24" s="238">
        <f>IF(C24-SUM(D24:N24)=0,"",C24-SUM(D24:N24))</f>
        <v>130</v>
      </c>
    </row>
    <row r="25" spans="1:15" ht="21" customHeight="1" x14ac:dyDescent="0.15">
      <c r="A25" s="762"/>
      <c r="B25" s="231" t="s">
        <v>1840</v>
      </c>
      <c r="C25" s="392">
        <v>630</v>
      </c>
      <c r="D25" s="92">
        <v>205</v>
      </c>
      <c r="E25" s="92">
        <v>33</v>
      </c>
      <c r="F25" s="92">
        <v>136</v>
      </c>
      <c r="G25" s="92">
        <v>64</v>
      </c>
      <c r="H25" s="92">
        <v>9</v>
      </c>
      <c r="I25" s="92">
        <v>6</v>
      </c>
      <c r="J25" s="92">
        <v>5</v>
      </c>
      <c r="K25" s="92" t="s">
        <v>369</v>
      </c>
      <c r="L25" s="92">
        <v>21</v>
      </c>
      <c r="M25" s="92">
        <v>14</v>
      </c>
      <c r="N25" s="92">
        <v>10</v>
      </c>
      <c r="O25" s="238">
        <f>IF(C25-SUM(D25:N25)=0,"",C25-SUM(D25:N25))</f>
        <v>127</v>
      </c>
    </row>
    <row r="26" spans="1:15" ht="21" customHeight="1" thickBot="1" x14ac:dyDescent="0.2">
      <c r="A26" s="762"/>
      <c r="B26" s="232" t="s">
        <v>1937</v>
      </c>
      <c r="C26" s="364">
        <v>683</v>
      </c>
      <c r="D26" s="110">
        <v>207</v>
      </c>
      <c r="E26" s="110">
        <v>48</v>
      </c>
      <c r="F26" s="110">
        <v>144</v>
      </c>
      <c r="G26" s="110">
        <v>54</v>
      </c>
      <c r="H26" s="110">
        <v>12</v>
      </c>
      <c r="I26" s="110">
        <v>8</v>
      </c>
      <c r="J26" s="110">
        <v>6</v>
      </c>
      <c r="K26" s="110">
        <v>4</v>
      </c>
      <c r="L26" s="110">
        <v>15</v>
      </c>
      <c r="M26" s="110">
        <v>14</v>
      </c>
      <c r="N26" s="110">
        <v>10</v>
      </c>
      <c r="O26" s="239">
        <f>IF(C26-SUM(D26:N26)=0,"",C26-SUM(D26:N26))</f>
        <v>161</v>
      </c>
    </row>
    <row r="27" spans="1:15" ht="21" customHeight="1" x14ac:dyDescent="0.15">
      <c r="A27" s="762"/>
      <c r="B27" s="221" t="s">
        <v>1155</v>
      </c>
      <c r="L27" s="728" t="s">
        <v>1590</v>
      </c>
      <c r="M27" s="690"/>
      <c r="N27" s="690"/>
      <c r="O27" s="690"/>
    </row>
    <row r="28" spans="1:15" x14ac:dyDescent="0.15">
      <c r="B28" s="504" t="s">
        <v>1578</v>
      </c>
    </row>
    <row r="29" spans="1:15" x14ac:dyDescent="0.15">
      <c r="B29" s="505" t="s">
        <v>1579</v>
      </c>
    </row>
    <row r="30" spans="1:15" x14ac:dyDescent="0.15">
      <c r="B30" s="504" t="s">
        <v>1580</v>
      </c>
    </row>
  </sheetData>
  <sheetProtection sheet="1"/>
  <mergeCells count="52">
    <mergeCell ref="N20:O20"/>
    <mergeCell ref="L27:O27"/>
    <mergeCell ref="A1:A27"/>
    <mergeCell ref="I1:J1"/>
    <mergeCell ref="B2:B4"/>
    <mergeCell ref="C2:J2"/>
    <mergeCell ref="C3:F3"/>
    <mergeCell ref="F15:J15"/>
    <mergeCell ref="G3:H4"/>
    <mergeCell ref="I3:J4"/>
    <mergeCell ref="C4:D4"/>
    <mergeCell ref="C5:D5"/>
    <mergeCell ref="E5:F5"/>
    <mergeCell ref="G5:H5"/>
    <mergeCell ref="I5:J5"/>
    <mergeCell ref="E4:F4"/>
    <mergeCell ref="C6:D6"/>
    <mergeCell ref="E6:F6"/>
    <mergeCell ref="G6:H6"/>
    <mergeCell ref="I6:J6"/>
    <mergeCell ref="C7:D7"/>
    <mergeCell ref="E7:F7"/>
    <mergeCell ref="G7:H7"/>
    <mergeCell ref="I7:J7"/>
    <mergeCell ref="C8:D8"/>
    <mergeCell ref="E8:F8"/>
    <mergeCell ref="G8:H8"/>
    <mergeCell ref="I8:J8"/>
    <mergeCell ref="C9:D9"/>
    <mergeCell ref="E9:F9"/>
    <mergeCell ref="G9:H9"/>
    <mergeCell ref="I9:J9"/>
    <mergeCell ref="C10:D10"/>
    <mergeCell ref="E10:F10"/>
    <mergeCell ref="G10:H10"/>
    <mergeCell ref="I10:J10"/>
    <mergeCell ref="C11:D11"/>
    <mergeCell ref="E11:F11"/>
    <mergeCell ref="G11:H11"/>
    <mergeCell ref="I11:J11"/>
    <mergeCell ref="C14:D14"/>
    <mergeCell ref="E14:F14"/>
    <mergeCell ref="G14:H14"/>
    <mergeCell ref="I14:J14"/>
    <mergeCell ref="C12:D12"/>
    <mergeCell ref="E12:F12"/>
    <mergeCell ref="G12:H12"/>
    <mergeCell ref="I12:J12"/>
    <mergeCell ref="C13:D13"/>
    <mergeCell ref="E13:F13"/>
    <mergeCell ref="G13:H13"/>
    <mergeCell ref="I13:J13"/>
  </mergeCells>
  <phoneticPr fontId="2"/>
  <pageMargins left="0.39370078740157483" right="0.39370078740157483" top="0.98425196850393704" bottom="0.78740157480314965" header="0.51181102362204722" footer="0.51181102362204722"/>
  <pageSetup paperSize="9" scale="83" orientation="landscape" horizontalDpi="1200" verticalDpi="1200" r:id="rId1"/>
  <headerFooter alignWithMargins="0">
    <oddHeader>&amp;C&amp;"ＭＳ 明朝,標準"&amp;16（1）保　健</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1:P26"/>
  <sheetViews>
    <sheetView zoomScaleNormal="100" workbookViewId="0">
      <selection activeCell="P11" sqref="P11"/>
    </sheetView>
  </sheetViews>
  <sheetFormatPr defaultRowHeight="13.5" x14ac:dyDescent="0.15"/>
  <cols>
    <col min="1" max="1" width="6.875" style="83" customWidth="1"/>
    <col min="2" max="2" width="7.5" style="83" customWidth="1"/>
    <col min="3" max="3" width="6.5" style="83" customWidth="1"/>
    <col min="4" max="16" width="9.125" style="83" customWidth="1"/>
    <col min="17" max="16384" width="9" style="83"/>
  </cols>
  <sheetData>
    <row r="1" spans="1:16" ht="21" customHeight="1" thickBot="1" x14ac:dyDescent="0.2">
      <c r="A1" s="762">
        <v>55</v>
      </c>
      <c r="B1" s="95" t="s">
        <v>1641</v>
      </c>
      <c r="C1" s="95"/>
      <c r="D1" s="95"/>
      <c r="E1" s="95"/>
      <c r="F1" s="95"/>
      <c r="G1" s="95"/>
      <c r="H1" s="95"/>
      <c r="I1" s="95"/>
      <c r="J1" s="95"/>
      <c r="K1" s="95"/>
      <c r="L1" s="95"/>
      <c r="M1" s="95"/>
      <c r="N1" s="95"/>
      <c r="O1" s="95"/>
    </row>
    <row r="2" spans="1:16" ht="21" customHeight="1" x14ac:dyDescent="0.15">
      <c r="A2" s="762"/>
      <c r="B2" s="752" t="s">
        <v>1156</v>
      </c>
      <c r="C2" s="979"/>
      <c r="D2" s="730" t="s">
        <v>1642</v>
      </c>
      <c r="E2" s="660"/>
      <c r="F2" s="660"/>
      <c r="G2" s="660"/>
      <c r="H2" s="660"/>
      <c r="I2" s="660"/>
      <c r="J2" s="660"/>
      <c r="K2" s="660"/>
      <c r="L2" s="660"/>
      <c r="M2" s="660"/>
      <c r="N2" s="660"/>
      <c r="O2" s="660"/>
    </row>
    <row r="3" spans="1:16" ht="21" customHeight="1" x14ac:dyDescent="0.15">
      <c r="A3" s="762"/>
      <c r="B3" s="980"/>
      <c r="C3" s="981"/>
      <c r="D3" s="177" t="s">
        <v>114</v>
      </c>
      <c r="E3" s="177" t="s">
        <v>1643</v>
      </c>
      <c r="F3" s="177" t="s">
        <v>1644</v>
      </c>
      <c r="G3" s="177" t="s">
        <v>1645</v>
      </c>
      <c r="H3" s="177" t="s">
        <v>1646</v>
      </c>
      <c r="I3" s="177" t="s">
        <v>1647</v>
      </c>
      <c r="J3" s="177" t="s">
        <v>1648</v>
      </c>
      <c r="K3" s="177" t="s">
        <v>1649</v>
      </c>
      <c r="L3" s="177" t="s">
        <v>1650</v>
      </c>
      <c r="M3" s="177" t="s">
        <v>1651</v>
      </c>
      <c r="N3" s="177" t="s">
        <v>1652</v>
      </c>
      <c r="O3" s="356" t="s">
        <v>1653</v>
      </c>
    </row>
    <row r="4" spans="1:16" ht="21" customHeight="1" x14ac:dyDescent="0.15">
      <c r="A4" s="762"/>
      <c r="B4" s="728" t="s">
        <v>2010</v>
      </c>
      <c r="C4" s="865"/>
      <c r="D4" s="250">
        <f>IF(SUM(E4:O4)=0,"",SUM(E4:O4))</f>
        <v>65079</v>
      </c>
      <c r="E4" s="91">
        <v>23535</v>
      </c>
      <c r="F4" s="91">
        <v>6026</v>
      </c>
      <c r="G4" s="91">
        <v>11504</v>
      </c>
      <c r="H4" s="91">
        <v>9198</v>
      </c>
      <c r="I4" s="91" t="s">
        <v>369</v>
      </c>
      <c r="J4" s="91">
        <v>426</v>
      </c>
      <c r="K4" s="91">
        <v>2980</v>
      </c>
      <c r="L4" s="91">
        <v>8332</v>
      </c>
      <c r="M4" s="91">
        <v>602</v>
      </c>
      <c r="N4" s="92" t="s">
        <v>369</v>
      </c>
      <c r="O4" s="91">
        <v>2476</v>
      </c>
    </row>
    <row r="5" spans="1:16" ht="21" customHeight="1" x14ac:dyDescent="0.15">
      <c r="A5" s="762"/>
      <c r="B5" s="728" t="s">
        <v>1664</v>
      </c>
      <c r="C5" s="865"/>
      <c r="D5" s="105">
        <f>IF(SUM(E5:O5)=0,"",SUM(E5:O5))</f>
        <v>61728</v>
      </c>
      <c r="E5" s="91">
        <v>21217</v>
      </c>
      <c r="F5" s="91">
        <v>6098</v>
      </c>
      <c r="G5" s="91">
        <v>9206</v>
      </c>
      <c r="H5" s="91">
        <v>9728</v>
      </c>
      <c r="I5" s="92" t="s">
        <v>369</v>
      </c>
      <c r="J5" s="91">
        <v>483</v>
      </c>
      <c r="K5" s="91">
        <v>3093</v>
      </c>
      <c r="L5" s="91">
        <v>8729</v>
      </c>
      <c r="M5" s="91">
        <v>707</v>
      </c>
      <c r="N5" s="92">
        <v>373</v>
      </c>
      <c r="O5" s="91">
        <v>2094</v>
      </c>
    </row>
    <row r="6" spans="1:16" ht="21" customHeight="1" x14ac:dyDescent="0.15">
      <c r="A6" s="762"/>
      <c r="B6" s="728" t="s">
        <v>1845</v>
      </c>
      <c r="C6" s="982"/>
      <c r="D6" s="105">
        <f>IF(SUM(E6:O6)=0,"",SUM(E6:O6))</f>
        <v>59077</v>
      </c>
      <c r="E6" s="91">
        <v>21184</v>
      </c>
      <c r="F6" s="91">
        <v>5589</v>
      </c>
      <c r="G6" s="91">
        <v>8272</v>
      </c>
      <c r="H6" s="91">
        <v>9033</v>
      </c>
      <c r="I6" s="92" t="s">
        <v>369</v>
      </c>
      <c r="J6" s="91">
        <v>398</v>
      </c>
      <c r="K6" s="91">
        <v>2810</v>
      </c>
      <c r="L6" s="91">
        <v>8796</v>
      </c>
      <c r="M6" s="91">
        <v>748</v>
      </c>
      <c r="N6" s="92">
        <v>347</v>
      </c>
      <c r="O6" s="91">
        <v>1900</v>
      </c>
    </row>
    <row r="7" spans="1:16" ht="21" customHeight="1" x14ac:dyDescent="0.15">
      <c r="A7" s="762"/>
      <c r="B7" s="728" t="s">
        <v>1955</v>
      </c>
      <c r="C7" s="982"/>
      <c r="D7" s="105">
        <f>IF(SUM(E7:O7)=0,"",SUM(E7:O7))</f>
        <v>61068</v>
      </c>
      <c r="E7" s="91">
        <v>20144</v>
      </c>
      <c r="F7" s="91">
        <v>5315</v>
      </c>
      <c r="G7" s="91">
        <v>7137</v>
      </c>
      <c r="H7" s="91">
        <v>9228</v>
      </c>
      <c r="I7" s="92">
        <v>5010</v>
      </c>
      <c r="J7" s="91">
        <v>241</v>
      </c>
      <c r="K7" s="91">
        <v>2666</v>
      </c>
      <c r="L7" s="91">
        <v>8353</v>
      </c>
      <c r="M7" s="91">
        <v>878</v>
      </c>
      <c r="N7" s="92">
        <v>263</v>
      </c>
      <c r="O7" s="91">
        <v>1833</v>
      </c>
    </row>
    <row r="8" spans="1:16" ht="21" customHeight="1" thickBot="1" x14ac:dyDescent="0.2">
      <c r="A8" s="762"/>
      <c r="B8" s="728" t="s">
        <v>2011</v>
      </c>
      <c r="C8" s="982"/>
      <c r="D8" s="105">
        <f>IF(SUM(E8:O8)=0,"",SUM(E8:O8))</f>
        <v>58890</v>
      </c>
      <c r="E8" s="91">
        <v>19848</v>
      </c>
      <c r="F8" s="91">
        <v>5068</v>
      </c>
      <c r="G8" s="91">
        <v>6662</v>
      </c>
      <c r="H8" s="91">
        <v>8146</v>
      </c>
      <c r="I8" s="92">
        <v>4864</v>
      </c>
      <c r="J8" s="91">
        <v>251</v>
      </c>
      <c r="K8" s="91">
        <v>2788</v>
      </c>
      <c r="L8" s="91">
        <v>7897</v>
      </c>
      <c r="M8" s="91">
        <v>1106</v>
      </c>
      <c r="N8" s="92">
        <v>305</v>
      </c>
      <c r="O8" s="91">
        <v>1955</v>
      </c>
    </row>
    <row r="9" spans="1:16" ht="21" customHeight="1" x14ac:dyDescent="0.15">
      <c r="A9" s="762"/>
      <c r="B9" s="506"/>
      <c r="C9" s="97"/>
      <c r="D9" s="97"/>
      <c r="E9" s="97"/>
      <c r="F9" s="97"/>
      <c r="G9" s="97"/>
      <c r="H9" s="97"/>
      <c r="I9" s="97"/>
      <c r="J9" s="97"/>
      <c r="K9" s="97"/>
      <c r="L9" s="97"/>
      <c r="M9" s="97"/>
      <c r="N9" s="738" t="s">
        <v>1654</v>
      </c>
      <c r="O9" s="685"/>
    </row>
    <row r="10" spans="1:16" ht="21" customHeight="1" x14ac:dyDescent="0.15">
      <c r="A10" s="762"/>
      <c r="B10" s="390"/>
      <c r="N10" s="92"/>
      <c r="O10" s="21"/>
    </row>
    <row r="11" spans="1:16" ht="21" customHeight="1" thickBot="1" x14ac:dyDescent="0.2">
      <c r="A11" s="762"/>
      <c r="B11" s="390"/>
      <c r="C11" s="95"/>
      <c r="D11" s="95"/>
      <c r="E11" s="95"/>
      <c r="F11" s="95"/>
      <c r="G11" s="95"/>
      <c r="H11" s="95"/>
      <c r="I11" s="95"/>
      <c r="J11" s="95"/>
      <c r="K11" s="95"/>
      <c r="L11" s="95"/>
      <c r="M11" s="95"/>
      <c r="N11" s="95"/>
      <c r="O11" s="95"/>
      <c r="P11" s="95"/>
    </row>
    <row r="12" spans="1:16" ht="21" customHeight="1" x14ac:dyDescent="0.15">
      <c r="A12" s="762"/>
      <c r="B12" s="752" t="s">
        <v>1156</v>
      </c>
      <c r="C12" s="979"/>
      <c r="D12" s="727" t="s">
        <v>1655</v>
      </c>
      <c r="E12" s="660"/>
      <c r="F12" s="660"/>
      <c r="G12" s="660"/>
      <c r="H12" s="660"/>
      <c r="I12" s="660"/>
      <c r="J12" s="660"/>
      <c r="K12" s="660"/>
      <c r="L12" s="660"/>
      <c r="M12" s="660"/>
      <c r="N12" s="660"/>
      <c r="O12" s="660"/>
      <c r="P12" s="660"/>
    </row>
    <row r="13" spans="1:16" ht="21" customHeight="1" x14ac:dyDescent="0.15">
      <c r="A13" s="762"/>
      <c r="B13" s="980"/>
      <c r="C13" s="981"/>
      <c r="D13" s="177" t="s">
        <v>114</v>
      </c>
      <c r="E13" s="177" t="s">
        <v>1643</v>
      </c>
      <c r="F13" s="177" t="s">
        <v>1644</v>
      </c>
      <c r="G13" s="177" t="s">
        <v>1645</v>
      </c>
      <c r="H13" s="177" t="s">
        <v>1646</v>
      </c>
      <c r="I13" s="177" t="s">
        <v>1647</v>
      </c>
      <c r="J13" s="177" t="s">
        <v>1648</v>
      </c>
      <c r="K13" s="177" t="s">
        <v>1649</v>
      </c>
      <c r="L13" s="177" t="s">
        <v>1650</v>
      </c>
      <c r="M13" s="177" t="s">
        <v>1651</v>
      </c>
      <c r="N13" s="177" t="s">
        <v>1652</v>
      </c>
      <c r="O13" s="177" t="s">
        <v>1656</v>
      </c>
      <c r="P13" s="356" t="s">
        <v>1657</v>
      </c>
    </row>
    <row r="14" spans="1:16" ht="21" customHeight="1" x14ac:dyDescent="0.15">
      <c r="A14" s="762"/>
      <c r="B14" s="724" t="s">
        <v>2010</v>
      </c>
      <c r="C14" s="983"/>
      <c r="D14" s="618">
        <v>654.1</v>
      </c>
      <c r="E14" s="507">
        <v>187.2</v>
      </c>
      <c r="F14" s="507">
        <v>161.4</v>
      </c>
      <c r="G14" s="507">
        <v>39.200000000000003</v>
      </c>
      <c r="H14" s="507">
        <v>30</v>
      </c>
      <c r="I14" s="507">
        <v>19.600000000000001</v>
      </c>
      <c r="J14" s="507">
        <v>32</v>
      </c>
      <c r="K14" s="507">
        <v>50.4</v>
      </c>
      <c r="L14" s="507">
        <v>65.099999999999994</v>
      </c>
      <c r="M14" s="507">
        <v>37.4</v>
      </c>
      <c r="N14" s="507">
        <v>22.7</v>
      </c>
      <c r="O14" s="507" t="s">
        <v>369</v>
      </c>
      <c r="P14" s="507">
        <v>9.3000000000000007</v>
      </c>
    </row>
    <row r="15" spans="1:16" ht="21" customHeight="1" x14ac:dyDescent="0.15">
      <c r="A15" s="762"/>
      <c r="B15" s="840"/>
      <c r="C15" s="982"/>
      <c r="D15" s="619">
        <v>159612</v>
      </c>
      <c r="E15" s="92">
        <v>45670</v>
      </c>
      <c r="F15" s="92">
        <v>39370</v>
      </c>
      <c r="G15" s="92">
        <v>9558</v>
      </c>
      <c r="H15" s="92">
        <v>7314</v>
      </c>
      <c r="I15" s="92">
        <v>4775</v>
      </c>
      <c r="J15" s="92">
        <v>7805</v>
      </c>
      <c r="K15" s="92">
        <v>12304</v>
      </c>
      <c r="L15" s="92">
        <v>15882</v>
      </c>
      <c r="M15" s="92">
        <v>9131</v>
      </c>
      <c r="N15" s="92">
        <v>5544</v>
      </c>
      <c r="O15" s="92" t="s">
        <v>369</v>
      </c>
      <c r="P15" s="92">
        <v>2259</v>
      </c>
    </row>
    <row r="16" spans="1:16" ht="21" customHeight="1" x14ac:dyDescent="0.15">
      <c r="A16" s="762"/>
      <c r="B16" s="728" t="s">
        <v>1664</v>
      </c>
      <c r="C16" s="982"/>
      <c r="D16" s="618">
        <v>650.79999999999995</v>
      </c>
      <c r="E16" s="507">
        <v>186.9</v>
      </c>
      <c r="F16" s="507">
        <v>161.80000000000001</v>
      </c>
      <c r="G16" s="507">
        <v>39.9</v>
      </c>
      <c r="H16" s="507">
        <v>30.6</v>
      </c>
      <c r="I16" s="507">
        <v>23.3</v>
      </c>
      <c r="J16" s="507">
        <v>33.799999999999997</v>
      </c>
      <c r="K16" s="507">
        <v>42.7</v>
      </c>
      <c r="L16" s="507">
        <v>61.7</v>
      </c>
      <c r="M16" s="507">
        <v>37.5</v>
      </c>
      <c r="N16" s="507">
        <v>24.7</v>
      </c>
      <c r="O16" s="507" t="s">
        <v>369</v>
      </c>
      <c r="P16" s="507">
        <v>7.9</v>
      </c>
    </row>
    <row r="17" spans="1:16" ht="21" customHeight="1" x14ac:dyDescent="0.15">
      <c r="A17" s="762"/>
      <c r="B17" s="840"/>
      <c r="C17" s="982"/>
      <c r="D17" s="619">
        <v>158148</v>
      </c>
      <c r="E17" s="92">
        <v>45411</v>
      </c>
      <c r="F17" s="92">
        <v>39311</v>
      </c>
      <c r="G17" s="92">
        <v>9686</v>
      </c>
      <c r="H17" s="92">
        <v>7440</v>
      </c>
      <c r="I17" s="92">
        <v>5676</v>
      </c>
      <c r="J17" s="92">
        <v>8207</v>
      </c>
      <c r="K17" s="92">
        <v>10374</v>
      </c>
      <c r="L17" s="92">
        <v>14988</v>
      </c>
      <c r="M17" s="92">
        <v>9118</v>
      </c>
      <c r="N17" s="92">
        <v>6005</v>
      </c>
      <c r="O17" s="92" t="s">
        <v>369</v>
      </c>
      <c r="P17" s="92">
        <v>1932</v>
      </c>
    </row>
    <row r="18" spans="1:16" ht="21" customHeight="1" x14ac:dyDescent="0.15">
      <c r="A18" s="762"/>
      <c r="B18" s="728" t="s">
        <v>1845</v>
      </c>
      <c r="C18" s="982"/>
      <c r="D18" s="618">
        <v>612.19999999999993</v>
      </c>
      <c r="E18" s="507">
        <v>169.9</v>
      </c>
      <c r="F18" s="507">
        <v>157.6</v>
      </c>
      <c r="G18" s="507">
        <v>38.5</v>
      </c>
      <c r="H18" s="507">
        <v>27.5</v>
      </c>
      <c r="I18" s="507">
        <v>19.7</v>
      </c>
      <c r="J18" s="507">
        <v>30.7</v>
      </c>
      <c r="K18" s="507">
        <v>40.799999999999997</v>
      </c>
      <c r="L18" s="507">
        <v>61.7</v>
      </c>
      <c r="M18" s="507">
        <v>38.299999999999997</v>
      </c>
      <c r="N18" s="507">
        <v>23</v>
      </c>
      <c r="O18" s="507" t="s">
        <v>369</v>
      </c>
      <c r="P18" s="507">
        <v>4.5</v>
      </c>
    </row>
    <row r="19" spans="1:16" ht="21" customHeight="1" x14ac:dyDescent="0.15">
      <c r="A19" s="762"/>
      <c r="B19" s="840"/>
      <c r="C19" s="982"/>
      <c r="D19" s="619">
        <v>148773</v>
      </c>
      <c r="E19" s="92">
        <v>41274</v>
      </c>
      <c r="F19" s="92">
        <v>38295</v>
      </c>
      <c r="G19" s="92">
        <v>9363</v>
      </c>
      <c r="H19" s="92">
        <v>6696</v>
      </c>
      <c r="I19" s="92">
        <v>4782</v>
      </c>
      <c r="J19" s="92">
        <v>7467</v>
      </c>
      <c r="K19" s="92">
        <v>9924</v>
      </c>
      <c r="L19" s="92">
        <v>15001</v>
      </c>
      <c r="M19" s="92">
        <v>9304</v>
      </c>
      <c r="N19" s="92">
        <v>5585</v>
      </c>
      <c r="O19" s="92" t="s">
        <v>369</v>
      </c>
      <c r="P19" s="92">
        <v>1082</v>
      </c>
    </row>
    <row r="20" spans="1:16" ht="21" customHeight="1" x14ac:dyDescent="0.15">
      <c r="A20" s="762"/>
      <c r="B20" s="728" t="s">
        <v>1955</v>
      </c>
      <c r="C20" s="982"/>
      <c r="D20" s="618">
        <v>644.40000000000009</v>
      </c>
      <c r="E20" s="507">
        <v>179.4</v>
      </c>
      <c r="F20" s="507">
        <v>164.9</v>
      </c>
      <c r="G20" s="507">
        <v>36.299999999999997</v>
      </c>
      <c r="H20" s="507">
        <v>26</v>
      </c>
      <c r="I20" s="507">
        <v>39.1</v>
      </c>
      <c r="J20" s="507">
        <v>29.1</v>
      </c>
      <c r="K20" s="507">
        <v>39.700000000000003</v>
      </c>
      <c r="L20" s="507">
        <v>60.9</v>
      </c>
      <c r="M20" s="507">
        <v>41.5</v>
      </c>
      <c r="N20" s="507">
        <v>23.8</v>
      </c>
      <c r="O20" s="507" t="s">
        <v>1</v>
      </c>
      <c r="P20" s="507">
        <v>3.7</v>
      </c>
    </row>
    <row r="21" spans="1:16" ht="21" customHeight="1" x14ac:dyDescent="0.15">
      <c r="A21" s="762"/>
      <c r="B21" s="840"/>
      <c r="C21" s="982"/>
      <c r="D21" s="619">
        <v>157227</v>
      </c>
      <c r="E21" s="92">
        <v>43774</v>
      </c>
      <c r="F21" s="92">
        <v>40245</v>
      </c>
      <c r="G21" s="92">
        <v>8859</v>
      </c>
      <c r="H21" s="92">
        <v>6330</v>
      </c>
      <c r="I21" s="92">
        <v>9542</v>
      </c>
      <c r="J21" s="92">
        <v>7097</v>
      </c>
      <c r="K21" s="92">
        <v>9684</v>
      </c>
      <c r="L21" s="92">
        <v>14853</v>
      </c>
      <c r="M21" s="92">
        <v>10136</v>
      </c>
      <c r="N21" s="92">
        <v>5806</v>
      </c>
      <c r="O21" s="92" t="s">
        <v>1</v>
      </c>
      <c r="P21" s="92">
        <v>901</v>
      </c>
    </row>
    <row r="22" spans="1:16" ht="21" customHeight="1" x14ac:dyDescent="0.15">
      <c r="A22" s="762"/>
      <c r="B22" s="728" t="s">
        <v>2011</v>
      </c>
      <c r="C22" s="982"/>
      <c r="D22" s="618">
        <f>IF(SUM(E22:P22)=0,"",SUM(E22:P22))</f>
        <v>647.79999999999995</v>
      </c>
      <c r="E22" s="507">
        <v>179</v>
      </c>
      <c r="F22" s="507">
        <v>162.9</v>
      </c>
      <c r="G22" s="507">
        <v>32.700000000000003</v>
      </c>
      <c r="H22" s="507">
        <v>23.7</v>
      </c>
      <c r="I22" s="507">
        <v>55.2</v>
      </c>
      <c r="J22" s="507">
        <v>29.7</v>
      </c>
      <c r="K22" s="507">
        <v>38</v>
      </c>
      <c r="L22" s="507">
        <v>56.5</v>
      </c>
      <c r="M22" s="507">
        <v>42.2</v>
      </c>
      <c r="N22" s="507">
        <v>23.3</v>
      </c>
      <c r="O22" s="507" t="s">
        <v>1</v>
      </c>
      <c r="P22" s="507">
        <v>4.5999999999999996</v>
      </c>
    </row>
    <row r="23" spans="1:16" ht="21" customHeight="1" thickBot="1" x14ac:dyDescent="0.2">
      <c r="A23" s="762"/>
      <c r="B23" s="840"/>
      <c r="C23" s="982"/>
      <c r="D23" s="619">
        <f>IF(SUM(E23:P23)=0,"",SUM(E23:P23))</f>
        <v>158060</v>
      </c>
      <c r="E23" s="92">
        <v>43662</v>
      </c>
      <c r="F23" s="92">
        <v>39748</v>
      </c>
      <c r="G23" s="92">
        <v>7985</v>
      </c>
      <c r="H23" s="92">
        <v>5790</v>
      </c>
      <c r="I23" s="92">
        <v>13468</v>
      </c>
      <c r="J23" s="92">
        <v>7250</v>
      </c>
      <c r="K23" s="92">
        <v>9274</v>
      </c>
      <c r="L23" s="92">
        <v>13778</v>
      </c>
      <c r="M23" s="92">
        <v>10307</v>
      </c>
      <c r="N23" s="92">
        <v>5680</v>
      </c>
      <c r="O23" s="92" t="s">
        <v>1</v>
      </c>
      <c r="P23" s="92">
        <v>1118</v>
      </c>
    </row>
    <row r="24" spans="1:16" ht="21" customHeight="1" x14ac:dyDescent="0.15">
      <c r="A24" s="762"/>
      <c r="B24" s="506"/>
      <c r="C24" s="97" t="s">
        <v>1658</v>
      </c>
      <c r="D24" s="97"/>
      <c r="E24" s="97"/>
      <c r="F24" s="97"/>
      <c r="G24" s="97"/>
      <c r="H24" s="97"/>
      <c r="I24" s="97"/>
      <c r="J24" s="97"/>
      <c r="K24" s="97"/>
      <c r="L24" s="97"/>
      <c r="M24" s="97"/>
      <c r="N24" s="97"/>
      <c r="O24" s="738" t="s">
        <v>1654</v>
      </c>
      <c r="P24" s="685"/>
    </row>
    <row r="25" spans="1:16" x14ac:dyDescent="0.15">
      <c r="A25" s="390"/>
      <c r="B25" s="508"/>
      <c r="C25" s="91"/>
      <c r="D25" s="91"/>
      <c r="E25" s="91"/>
      <c r="F25" s="91"/>
      <c r="G25" s="91"/>
      <c r="H25" s="91"/>
      <c r="I25" s="91"/>
      <c r="J25" s="91"/>
      <c r="K25" s="91"/>
      <c r="L25" s="91"/>
      <c r="M25" s="91"/>
      <c r="N25" s="91"/>
      <c r="O25" s="91"/>
      <c r="P25" s="91"/>
    </row>
    <row r="26" spans="1:16" x14ac:dyDescent="0.15">
      <c r="A26" s="390"/>
      <c r="B26" s="390"/>
    </row>
  </sheetData>
  <sheetProtection sheet="1"/>
  <mergeCells count="17">
    <mergeCell ref="B22:C23"/>
    <mergeCell ref="A1:A24"/>
    <mergeCell ref="B2:C3"/>
    <mergeCell ref="D2:O2"/>
    <mergeCell ref="B4:C4"/>
    <mergeCell ref="B5:C5"/>
    <mergeCell ref="B6:C6"/>
    <mergeCell ref="B8:C8"/>
    <mergeCell ref="N9:O9"/>
    <mergeCell ref="B12:C13"/>
    <mergeCell ref="B7:C7"/>
    <mergeCell ref="O24:P24"/>
    <mergeCell ref="D12:P12"/>
    <mergeCell ref="B14:C15"/>
    <mergeCell ref="B16:C17"/>
    <mergeCell ref="B18:C19"/>
    <mergeCell ref="B20:C21"/>
  </mergeCells>
  <phoneticPr fontId="2"/>
  <pageMargins left="0.39370078740157483" right="0.39370078740157483" top="0.98425196850393704" bottom="0.78740157480314965" header="0.51181102362204722" footer="0.51181102362204722"/>
  <pageSetup paperSize="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1:R27"/>
  <sheetViews>
    <sheetView zoomScaleNormal="100" workbookViewId="0">
      <selection activeCell="P11" sqref="P11"/>
    </sheetView>
  </sheetViews>
  <sheetFormatPr defaultRowHeight="13.5" x14ac:dyDescent="0.15"/>
  <cols>
    <col min="1" max="1" width="4.875" style="83" customWidth="1"/>
    <col min="2" max="2" width="2.875" style="83" customWidth="1"/>
    <col min="3" max="3" width="12.125" style="83" customWidth="1"/>
    <col min="4" max="4" width="9.25" style="83" customWidth="1"/>
    <col min="5" max="8" width="8.375" style="83" customWidth="1"/>
    <col min="9" max="9" width="11" style="83" customWidth="1"/>
    <col min="10" max="11" width="8.375" style="83" customWidth="1"/>
    <col min="12" max="12" width="14" style="83" customWidth="1"/>
    <col min="13" max="16" width="9" style="83"/>
    <col min="17" max="17" width="12.375" style="83" customWidth="1"/>
    <col min="18" max="18" width="10" style="83" customWidth="1"/>
    <col min="19" max="16384" width="9" style="83"/>
  </cols>
  <sheetData>
    <row r="1" spans="1:18" ht="33" customHeight="1" x14ac:dyDescent="0.15">
      <c r="A1" s="985">
        <v>56</v>
      </c>
      <c r="B1" s="509"/>
    </row>
    <row r="2" spans="1:18" ht="33" customHeight="1" x14ac:dyDescent="0.15">
      <c r="A2" s="985"/>
      <c r="B2" s="509"/>
    </row>
    <row r="3" spans="1:18" ht="23.1" customHeight="1" thickBot="1" x14ac:dyDescent="0.2">
      <c r="A3" s="986"/>
      <c r="B3" s="509"/>
      <c r="C3" s="95" t="s">
        <v>1577</v>
      </c>
      <c r="D3" s="95"/>
      <c r="E3" s="95"/>
      <c r="F3" s="95"/>
      <c r="G3" s="95"/>
      <c r="H3" s="95"/>
      <c r="I3" s="95"/>
      <c r="J3" s="737"/>
      <c r="K3" s="682"/>
      <c r="L3" s="683"/>
      <c r="O3" s="737" t="s">
        <v>1105</v>
      </c>
      <c r="P3" s="682"/>
      <c r="Q3" s="683"/>
      <c r="R3" s="683"/>
    </row>
    <row r="4" spans="1:18" ht="40.5" x14ac:dyDescent="0.15">
      <c r="A4" s="986"/>
      <c r="B4" s="509"/>
      <c r="C4" s="730" t="s">
        <v>1157</v>
      </c>
      <c r="D4" s="660"/>
      <c r="E4" s="480" t="s">
        <v>1158</v>
      </c>
      <c r="F4" s="112" t="s">
        <v>1159</v>
      </c>
      <c r="G4" s="112" t="s">
        <v>1160</v>
      </c>
      <c r="H4" s="112" t="s">
        <v>1161</v>
      </c>
      <c r="I4" s="480" t="s">
        <v>1162</v>
      </c>
      <c r="J4" s="112" t="s">
        <v>1163</v>
      </c>
      <c r="K4" s="112" t="s">
        <v>1164</v>
      </c>
      <c r="L4" s="510" t="s">
        <v>1165</v>
      </c>
      <c r="M4" s="112" t="s">
        <v>1596</v>
      </c>
      <c r="N4" s="112" t="s">
        <v>1597</v>
      </c>
      <c r="O4" s="510" t="s">
        <v>1593</v>
      </c>
      <c r="P4" s="112" t="s">
        <v>1594</v>
      </c>
      <c r="Q4" s="112" t="s">
        <v>1595</v>
      </c>
      <c r="R4" s="85" t="s">
        <v>1931</v>
      </c>
    </row>
    <row r="5" spans="1:18" ht="33" customHeight="1" x14ac:dyDescent="0.15">
      <c r="A5" s="986"/>
      <c r="B5" s="509"/>
      <c r="C5" s="989" t="s">
        <v>1660</v>
      </c>
      <c r="D5" s="511" t="s">
        <v>1166</v>
      </c>
      <c r="E5" s="392">
        <v>464</v>
      </c>
      <c r="F5" s="92">
        <v>1717</v>
      </c>
      <c r="G5" s="92">
        <v>234</v>
      </c>
      <c r="H5" s="92">
        <v>2429</v>
      </c>
      <c r="I5" s="92" t="s">
        <v>369</v>
      </c>
      <c r="J5" s="92" t="s">
        <v>369</v>
      </c>
      <c r="K5" s="92" t="s">
        <v>369</v>
      </c>
      <c r="L5" s="512" t="s">
        <v>1598</v>
      </c>
      <c r="M5" s="92">
        <v>1183</v>
      </c>
      <c r="N5" s="92">
        <v>2539</v>
      </c>
      <c r="O5" s="92">
        <v>2481</v>
      </c>
      <c r="P5" s="92">
        <v>622</v>
      </c>
      <c r="Q5" s="92" t="s">
        <v>369</v>
      </c>
      <c r="R5" s="92" t="s">
        <v>369</v>
      </c>
    </row>
    <row r="6" spans="1:18" ht="32.25" customHeight="1" x14ac:dyDescent="0.15">
      <c r="A6" s="986"/>
      <c r="B6" s="509"/>
      <c r="C6" s="987"/>
      <c r="D6" s="341" t="s">
        <v>1167</v>
      </c>
      <c r="E6" s="392" t="s">
        <v>369</v>
      </c>
      <c r="F6" s="92">
        <v>1069</v>
      </c>
      <c r="G6" s="92" t="s">
        <v>369</v>
      </c>
      <c r="H6" s="92" t="s">
        <v>369</v>
      </c>
      <c r="I6" s="92">
        <v>449</v>
      </c>
      <c r="J6" s="92" t="s">
        <v>369</v>
      </c>
      <c r="K6" s="92" t="s">
        <v>369</v>
      </c>
      <c r="L6" s="513" t="s">
        <v>369</v>
      </c>
      <c r="M6" s="92" t="s">
        <v>369</v>
      </c>
      <c r="N6" s="92" t="s">
        <v>369</v>
      </c>
      <c r="O6" s="92" t="s">
        <v>369</v>
      </c>
      <c r="P6" s="92" t="s">
        <v>369</v>
      </c>
      <c r="Q6" s="92">
        <v>6</v>
      </c>
      <c r="R6" s="92" t="s">
        <v>1</v>
      </c>
    </row>
    <row r="7" spans="1:18" ht="32.25" customHeight="1" x14ac:dyDescent="0.15">
      <c r="A7" s="986"/>
      <c r="B7" s="509"/>
      <c r="C7" s="987" t="s">
        <v>1659</v>
      </c>
      <c r="D7" s="339" t="s">
        <v>1166</v>
      </c>
      <c r="E7" s="392">
        <v>119</v>
      </c>
      <c r="F7" s="92">
        <v>1492</v>
      </c>
      <c r="G7" s="92">
        <v>33</v>
      </c>
      <c r="H7" s="92">
        <v>2522</v>
      </c>
      <c r="I7" s="92" t="s">
        <v>369</v>
      </c>
      <c r="J7" s="92" t="s">
        <v>369</v>
      </c>
      <c r="K7" s="92" t="s">
        <v>369</v>
      </c>
      <c r="L7" s="512" t="s">
        <v>1824</v>
      </c>
      <c r="M7" s="92">
        <v>1230</v>
      </c>
      <c r="N7" s="92">
        <v>2531</v>
      </c>
      <c r="O7" s="92">
        <v>2543</v>
      </c>
      <c r="P7" s="92">
        <v>612</v>
      </c>
      <c r="Q7" s="92" t="s">
        <v>369</v>
      </c>
      <c r="R7" s="92" t="s">
        <v>369</v>
      </c>
    </row>
    <row r="8" spans="1:18" ht="32.25" customHeight="1" x14ac:dyDescent="0.15">
      <c r="A8" s="986"/>
      <c r="B8" s="509"/>
      <c r="C8" s="987"/>
      <c r="D8" s="339" t="s">
        <v>1167</v>
      </c>
      <c r="E8" s="392" t="s">
        <v>369</v>
      </c>
      <c r="F8" s="92">
        <v>919</v>
      </c>
      <c r="G8" s="92" t="s">
        <v>369</v>
      </c>
      <c r="H8" s="92" t="s">
        <v>369</v>
      </c>
      <c r="I8" s="92">
        <v>466</v>
      </c>
      <c r="J8" s="92" t="s">
        <v>369</v>
      </c>
      <c r="K8" s="92" t="s">
        <v>369</v>
      </c>
      <c r="L8" s="513" t="s">
        <v>369</v>
      </c>
      <c r="M8" s="92" t="s">
        <v>369</v>
      </c>
      <c r="N8" s="92" t="s">
        <v>369</v>
      </c>
      <c r="O8" s="92" t="s">
        <v>369</v>
      </c>
      <c r="P8" s="92" t="s">
        <v>369</v>
      </c>
      <c r="Q8" s="92">
        <v>2</v>
      </c>
      <c r="R8" s="92" t="s">
        <v>1</v>
      </c>
    </row>
    <row r="9" spans="1:18" ht="32.25" customHeight="1" x14ac:dyDescent="0.15">
      <c r="A9" s="986"/>
      <c r="B9" s="509"/>
      <c r="C9" s="987" t="s">
        <v>1840</v>
      </c>
      <c r="D9" s="339" t="s">
        <v>1166</v>
      </c>
      <c r="E9" s="392">
        <v>81</v>
      </c>
      <c r="F9" s="92">
        <v>1492</v>
      </c>
      <c r="G9" s="92">
        <v>1</v>
      </c>
      <c r="H9" s="92">
        <v>2604</v>
      </c>
      <c r="I9" s="92" t="s">
        <v>369</v>
      </c>
      <c r="J9" s="92" t="s">
        <v>369</v>
      </c>
      <c r="K9" s="92" t="s">
        <v>369</v>
      </c>
      <c r="L9" s="512" t="s">
        <v>1932</v>
      </c>
      <c r="M9" s="92">
        <v>1124</v>
      </c>
      <c r="N9" s="92">
        <v>2542</v>
      </c>
      <c r="O9" s="92">
        <v>2548</v>
      </c>
      <c r="P9" s="92">
        <v>637</v>
      </c>
      <c r="Q9" s="92" t="s">
        <v>369</v>
      </c>
      <c r="R9" s="92">
        <v>1014</v>
      </c>
    </row>
    <row r="10" spans="1:18" ht="32.25" customHeight="1" x14ac:dyDescent="0.15">
      <c r="A10" s="986"/>
      <c r="B10" s="509"/>
      <c r="C10" s="987"/>
      <c r="D10" s="339" t="s">
        <v>1167</v>
      </c>
      <c r="E10" s="392" t="s">
        <v>369</v>
      </c>
      <c r="F10" s="92">
        <v>935</v>
      </c>
      <c r="G10" s="92" t="s">
        <v>369</v>
      </c>
      <c r="H10" s="92" t="s">
        <v>369</v>
      </c>
      <c r="I10" s="92">
        <v>447</v>
      </c>
      <c r="J10" s="92" t="s">
        <v>369</v>
      </c>
      <c r="K10" s="92" t="s">
        <v>369</v>
      </c>
      <c r="L10" s="92" t="s">
        <v>369</v>
      </c>
      <c r="M10" s="92" t="s">
        <v>369</v>
      </c>
      <c r="N10" s="92" t="s">
        <v>369</v>
      </c>
      <c r="O10" s="92" t="s">
        <v>369</v>
      </c>
      <c r="P10" s="92" t="s">
        <v>369</v>
      </c>
      <c r="Q10" s="92">
        <v>2</v>
      </c>
      <c r="R10" s="92" t="s">
        <v>369</v>
      </c>
    </row>
    <row r="11" spans="1:18" ht="32.25" customHeight="1" x14ac:dyDescent="0.15">
      <c r="A11" s="986"/>
      <c r="B11" s="509"/>
      <c r="C11" s="987" t="s">
        <v>1937</v>
      </c>
      <c r="D11" s="339" t="s">
        <v>1166</v>
      </c>
      <c r="E11" s="392">
        <v>34</v>
      </c>
      <c r="F11" s="92">
        <v>1379</v>
      </c>
      <c r="G11" s="92" t="s">
        <v>369</v>
      </c>
      <c r="H11" s="92">
        <v>2415</v>
      </c>
      <c r="I11" s="92">
        <v>429</v>
      </c>
      <c r="J11" s="92" t="s">
        <v>369</v>
      </c>
      <c r="K11" s="92" t="s">
        <v>369</v>
      </c>
      <c r="L11" s="512" t="s">
        <v>1973</v>
      </c>
      <c r="M11" s="90">
        <v>1101</v>
      </c>
      <c r="N11" s="90">
        <v>2406</v>
      </c>
      <c r="O11" s="90">
        <v>2412</v>
      </c>
      <c r="P11" s="90">
        <v>595</v>
      </c>
      <c r="Q11" s="92" t="s">
        <v>369</v>
      </c>
      <c r="R11" s="92">
        <v>1812</v>
      </c>
    </row>
    <row r="12" spans="1:18" ht="32.25" customHeight="1" x14ac:dyDescent="0.15">
      <c r="A12" s="986"/>
      <c r="B12" s="509"/>
      <c r="C12" s="988"/>
      <c r="D12" s="339" t="s">
        <v>1167</v>
      </c>
      <c r="E12" s="392" t="s">
        <v>369</v>
      </c>
      <c r="F12" s="92">
        <v>805</v>
      </c>
      <c r="G12" s="92" t="s">
        <v>369</v>
      </c>
      <c r="H12" s="92" t="s">
        <v>369</v>
      </c>
      <c r="I12" s="92" t="s">
        <v>369</v>
      </c>
      <c r="J12" s="92" t="s">
        <v>369</v>
      </c>
      <c r="K12" s="92" t="s">
        <v>369</v>
      </c>
      <c r="L12" s="92" t="s">
        <v>369</v>
      </c>
      <c r="M12" s="92" t="s">
        <v>369</v>
      </c>
      <c r="N12" s="92" t="s">
        <v>369</v>
      </c>
      <c r="O12" s="92" t="s">
        <v>369</v>
      </c>
      <c r="P12" s="92" t="s">
        <v>369</v>
      </c>
      <c r="Q12" s="92">
        <v>1</v>
      </c>
      <c r="R12" s="92" t="s">
        <v>369</v>
      </c>
    </row>
    <row r="13" spans="1:18" ht="32.25" customHeight="1" x14ac:dyDescent="0.15">
      <c r="A13" s="986"/>
      <c r="B13" s="509"/>
      <c r="C13" s="987" t="s">
        <v>1991</v>
      </c>
      <c r="D13" s="339" t="s">
        <v>1166</v>
      </c>
      <c r="E13" s="392">
        <v>3</v>
      </c>
      <c r="F13" s="92">
        <v>1536</v>
      </c>
      <c r="G13" s="92" t="s">
        <v>1</v>
      </c>
      <c r="H13" s="92">
        <v>2383</v>
      </c>
      <c r="I13" s="92">
        <v>424</v>
      </c>
      <c r="J13" s="92" t="s">
        <v>1</v>
      </c>
      <c r="K13" s="92" t="s">
        <v>1</v>
      </c>
      <c r="L13" s="512" t="s">
        <v>2033</v>
      </c>
      <c r="M13" s="92">
        <v>1175</v>
      </c>
      <c r="N13" s="92">
        <v>2293</v>
      </c>
      <c r="O13" s="92">
        <v>2306</v>
      </c>
      <c r="P13" s="92">
        <v>597</v>
      </c>
      <c r="Q13" s="92" t="s">
        <v>1</v>
      </c>
      <c r="R13" s="92">
        <v>1681</v>
      </c>
    </row>
    <row r="14" spans="1:18" ht="32.25" customHeight="1" thickBot="1" x14ac:dyDescent="0.2">
      <c r="A14" s="986"/>
      <c r="B14" s="509"/>
      <c r="C14" s="988"/>
      <c r="D14" s="339" t="s">
        <v>1167</v>
      </c>
      <c r="E14" s="392">
        <v>5</v>
      </c>
      <c r="F14" s="92">
        <v>821</v>
      </c>
      <c r="G14" s="92" t="s">
        <v>1</v>
      </c>
      <c r="H14" s="92" t="s">
        <v>1</v>
      </c>
      <c r="I14" s="92" t="s">
        <v>1</v>
      </c>
      <c r="J14" s="92" t="s">
        <v>1</v>
      </c>
      <c r="K14" s="92" t="s">
        <v>1</v>
      </c>
      <c r="L14" s="92" t="s">
        <v>1</v>
      </c>
      <c r="M14" s="92" t="s">
        <v>1</v>
      </c>
      <c r="N14" s="92" t="s">
        <v>1</v>
      </c>
      <c r="O14" s="92" t="s">
        <v>1</v>
      </c>
      <c r="P14" s="92" t="s">
        <v>1</v>
      </c>
      <c r="Q14" s="92">
        <v>7</v>
      </c>
      <c r="R14" s="110" t="s">
        <v>1</v>
      </c>
    </row>
    <row r="15" spans="1:18" ht="23.1" customHeight="1" x14ac:dyDescent="0.15">
      <c r="A15" s="986"/>
      <c r="B15" s="509"/>
      <c r="C15" s="97"/>
      <c r="D15" s="97"/>
      <c r="E15" s="868" t="s">
        <v>1168</v>
      </c>
      <c r="F15" s="868"/>
      <c r="G15" s="868"/>
      <c r="H15" s="868"/>
      <c r="I15" s="736"/>
      <c r="J15" s="984"/>
      <c r="K15" s="984"/>
      <c r="L15" s="984"/>
      <c r="M15" s="97"/>
      <c r="N15" s="97"/>
      <c r="O15" s="984" t="s">
        <v>2058</v>
      </c>
      <c r="P15" s="984"/>
      <c r="Q15" s="984"/>
      <c r="R15" s="984"/>
    </row>
    <row r="16" spans="1:18" x14ac:dyDescent="0.15">
      <c r="A16" s="986"/>
      <c r="B16" s="514"/>
      <c r="C16" s="91"/>
      <c r="D16" s="91"/>
      <c r="E16" s="91"/>
      <c r="F16" s="91"/>
      <c r="G16" s="91"/>
      <c r="H16" s="91"/>
      <c r="I16" s="91"/>
      <c r="J16" s="91"/>
      <c r="K16" s="91"/>
      <c r="L16" s="91"/>
      <c r="M16" s="91"/>
      <c r="N16" s="91"/>
      <c r="O16" s="91"/>
      <c r="P16" s="91"/>
      <c r="Q16" s="91"/>
      <c r="R16" s="91"/>
    </row>
    <row r="17" spans="1:2" x14ac:dyDescent="0.15">
      <c r="A17" s="986"/>
      <c r="B17" s="514"/>
    </row>
    <row r="18" spans="1:2" x14ac:dyDescent="0.15">
      <c r="A18" s="986"/>
      <c r="B18" s="514"/>
    </row>
    <row r="19" spans="1:2" x14ac:dyDescent="0.15">
      <c r="A19" s="986"/>
      <c r="B19" s="514"/>
    </row>
    <row r="20" spans="1:2" x14ac:dyDescent="0.15">
      <c r="A20" s="986"/>
      <c r="B20" s="514"/>
    </row>
    <row r="21" spans="1:2" x14ac:dyDescent="0.15">
      <c r="A21" s="986"/>
      <c r="B21" s="514"/>
    </row>
    <row r="22" spans="1:2" x14ac:dyDescent="0.15">
      <c r="A22" s="986"/>
      <c r="B22" s="514"/>
    </row>
    <row r="23" spans="1:2" x14ac:dyDescent="0.15">
      <c r="A23" s="986"/>
      <c r="B23" s="514"/>
    </row>
    <row r="24" spans="1:2" x14ac:dyDescent="0.15">
      <c r="A24" s="986"/>
      <c r="B24" s="514"/>
    </row>
    <row r="25" spans="1:2" x14ac:dyDescent="0.15">
      <c r="A25" s="514"/>
      <c r="B25" s="514"/>
    </row>
    <row r="26" spans="1:2" x14ac:dyDescent="0.15">
      <c r="A26" s="390"/>
      <c r="B26" s="390"/>
    </row>
    <row r="27" spans="1:2" x14ac:dyDescent="0.15">
      <c r="A27" s="390"/>
      <c r="B27" s="390"/>
    </row>
  </sheetData>
  <sheetProtection sheet="1"/>
  <mergeCells count="12">
    <mergeCell ref="O3:R3"/>
    <mergeCell ref="O15:R15"/>
    <mergeCell ref="A1:A24"/>
    <mergeCell ref="C9:C10"/>
    <mergeCell ref="C11:C12"/>
    <mergeCell ref="C13:C14"/>
    <mergeCell ref="E15:I15"/>
    <mergeCell ref="J15:L15"/>
    <mergeCell ref="J3:L3"/>
    <mergeCell ref="C4:D4"/>
    <mergeCell ref="C5:C6"/>
    <mergeCell ref="C7:C8"/>
  </mergeCells>
  <phoneticPr fontId="2"/>
  <printOptions horizontalCentered="1"/>
  <pageMargins left="0.39370078740157483" right="0.39370078740157483" top="0.39370078740157483" bottom="0.39370078740157483" header="0" footer="0"/>
  <pageSetup paperSize="9" scale="87" firstPageNumber="54"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K42"/>
  <sheetViews>
    <sheetView zoomScaleNormal="100" workbookViewId="0">
      <selection activeCell="P11" sqref="P11"/>
    </sheetView>
  </sheetViews>
  <sheetFormatPr defaultRowHeight="13.5" x14ac:dyDescent="0.15"/>
  <cols>
    <col min="1" max="1" width="5" style="83" customWidth="1"/>
    <col min="2" max="16384" width="9" style="83"/>
  </cols>
  <sheetData>
    <row r="1" spans="1:11" ht="30" customHeight="1" thickBot="1" x14ac:dyDescent="0.2">
      <c r="A1" s="1004" t="s">
        <v>1169</v>
      </c>
      <c r="B1" s="1005"/>
      <c r="C1" s="1005"/>
      <c r="D1" s="95"/>
      <c r="E1" s="95"/>
      <c r="F1" s="95"/>
      <c r="G1" s="1006" t="s">
        <v>1170</v>
      </c>
      <c r="H1" s="1007"/>
      <c r="I1" s="91"/>
      <c r="J1" s="91"/>
      <c r="K1" s="515"/>
    </row>
    <row r="2" spans="1:11" ht="30" customHeight="1" x14ac:dyDescent="0.15">
      <c r="A2" s="761" t="s">
        <v>323</v>
      </c>
      <c r="B2" s="658"/>
      <c r="C2" s="758" t="s">
        <v>1171</v>
      </c>
      <c r="D2" s="658"/>
      <c r="E2" s="758" t="s">
        <v>1172</v>
      </c>
      <c r="F2" s="658"/>
      <c r="G2" s="1008" t="s">
        <v>1173</v>
      </c>
      <c r="H2" s="1009"/>
      <c r="I2" s="753"/>
      <c r="J2" s="650"/>
      <c r="K2" s="516"/>
    </row>
    <row r="3" spans="1:11" ht="21" customHeight="1" x14ac:dyDescent="0.15">
      <c r="A3" s="728" t="s">
        <v>1660</v>
      </c>
      <c r="B3" s="698"/>
      <c r="C3" s="1001">
        <v>1.4E-2</v>
      </c>
      <c r="D3" s="1002"/>
      <c r="E3" s="1001">
        <v>3.0000000000000001E-3</v>
      </c>
      <c r="F3" s="1002"/>
      <c r="G3" s="1001">
        <v>0.03</v>
      </c>
      <c r="H3" s="1003"/>
      <c r="I3" s="91"/>
      <c r="J3" s="517"/>
      <c r="K3" s="91"/>
    </row>
    <row r="4" spans="1:11" ht="21" customHeight="1" x14ac:dyDescent="0.15">
      <c r="A4" s="728" t="s">
        <v>1659</v>
      </c>
      <c r="B4" s="698"/>
      <c r="C4" s="993">
        <v>1.4999999999999999E-2</v>
      </c>
      <c r="D4" s="999"/>
      <c r="E4" s="993">
        <v>3.0000000000000001E-3</v>
      </c>
      <c r="F4" s="999"/>
      <c r="G4" s="993">
        <v>3.3000000000000002E-2</v>
      </c>
      <c r="H4" s="1000"/>
      <c r="I4" s="91"/>
      <c r="J4" s="517"/>
      <c r="K4" s="91"/>
    </row>
    <row r="5" spans="1:11" ht="21" customHeight="1" x14ac:dyDescent="0.15">
      <c r="A5" s="728" t="s">
        <v>1840</v>
      </c>
      <c r="B5" s="698"/>
      <c r="C5" s="993">
        <v>1.4E-2</v>
      </c>
      <c r="D5" s="999"/>
      <c r="E5" s="993">
        <v>2E-3</v>
      </c>
      <c r="F5" s="999"/>
      <c r="G5" s="993">
        <v>3.3000000000000002E-2</v>
      </c>
      <c r="H5" s="1000"/>
      <c r="I5" s="91"/>
      <c r="J5" s="517"/>
      <c r="K5" s="91"/>
    </row>
    <row r="6" spans="1:11" ht="21" customHeight="1" x14ac:dyDescent="0.15">
      <c r="A6" s="728" t="s">
        <v>1937</v>
      </c>
      <c r="B6" s="698"/>
      <c r="C6" s="993">
        <v>1.2999999999999999E-2</v>
      </c>
      <c r="D6" s="999"/>
      <c r="E6" s="993">
        <v>2E-3</v>
      </c>
      <c r="F6" s="999"/>
      <c r="G6" s="993">
        <v>3.5999999999999997E-2</v>
      </c>
      <c r="H6" s="1000"/>
      <c r="I6" s="91"/>
      <c r="J6" s="517"/>
      <c r="K6" s="91"/>
    </row>
    <row r="7" spans="1:11" ht="21" customHeight="1" x14ac:dyDescent="0.15">
      <c r="A7" s="990" t="s">
        <v>1991</v>
      </c>
      <c r="B7" s="991"/>
      <c r="C7" s="996">
        <v>1.4E-2</v>
      </c>
      <c r="D7" s="997"/>
      <c r="E7" s="996">
        <v>2E-3</v>
      </c>
      <c r="F7" s="997"/>
      <c r="G7" s="996">
        <v>0.03</v>
      </c>
      <c r="H7" s="998"/>
      <c r="I7" s="91"/>
      <c r="J7" s="517"/>
      <c r="K7" s="91"/>
    </row>
    <row r="8" spans="1:11" ht="21" customHeight="1" x14ac:dyDescent="0.15">
      <c r="A8" s="953" t="s">
        <v>2017</v>
      </c>
      <c r="B8" s="231" t="s">
        <v>273</v>
      </c>
      <c r="C8" s="993">
        <v>1.4999999999999999E-2</v>
      </c>
      <c r="D8" s="964"/>
      <c r="E8" s="993">
        <v>4.0000000000000001E-3</v>
      </c>
      <c r="F8" s="964"/>
      <c r="G8" s="993">
        <v>2.5999999999999999E-2</v>
      </c>
      <c r="H8" s="964"/>
      <c r="I8" s="91"/>
      <c r="J8" s="517"/>
      <c r="K8" s="91"/>
    </row>
    <row r="9" spans="1:11" ht="21" customHeight="1" x14ac:dyDescent="0.15">
      <c r="A9" s="953"/>
      <c r="B9" s="231" t="s">
        <v>274</v>
      </c>
      <c r="C9" s="993">
        <v>1.7999999999999999E-2</v>
      </c>
      <c r="D9" s="964"/>
      <c r="E9" s="993">
        <v>4.0000000000000001E-3</v>
      </c>
      <c r="F9" s="964"/>
      <c r="G9" s="993">
        <v>0.03</v>
      </c>
      <c r="H9" s="964"/>
      <c r="I9" s="91"/>
      <c r="J9" s="517"/>
      <c r="K9" s="91"/>
    </row>
    <row r="10" spans="1:11" ht="21" customHeight="1" x14ac:dyDescent="0.15">
      <c r="A10" s="953"/>
      <c r="B10" s="231" t="s">
        <v>275</v>
      </c>
      <c r="C10" s="993">
        <v>1.7999999999999999E-2</v>
      </c>
      <c r="D10" s="964"/>
      <c r="E10" s="993">
        <v>3.0000000000000001E-3</v>
      </c>
      <c r="F10" s="964"/>
      <c r="G10" s="993">
        <v>3.6999999999999998E-2</v>
      </c>
      <c r="H10" s="964"/>
      <c r="I10" s="91"/>
      <c r="J10" s="517"/>
      <c r="K10" s="91"/>
    </row>
    <row r="11" spans="1:11" ht="21" customHeight="1" x14ac:dyDescent="0.15">
      <c r="A11" s="953"/>
      <c r="B11" s="231" t="s">
        <v>276</v>
      </c>
      <c r="C11" s="993">
        <v>1.6E-2</v>
      </c>
      <c r="D11" s="964"/>
      <c r="E11" s="993">
        <v>2E-3</v>
      </c>
      <c r="F11" s="964"/>
      <c r="G11" s="993">
        <v>4.3999999999999997E-2</v>
      </c>
      <c r="H11" s="964"/>
      <c r="I11" s="91"/>
      <c r="J11" s="517"/>
      <c r="K11" s="91"/>
    </row>
    <row r="12" spans="1:11" ht="21" customHeight="1" x14ac:dyDescent="0.15">
      <c r="A12" s="953"/>
      <c r="B12" s="231" t="s">
        <v>277</v>
      </c>
      <c r="C12" s="993">
        <v>1.4999999999999999E-2</v>
      </c>
      <c r="D12" s="964"/>
      <c r="E12" s="993">
        <v>2E-3</v>
      </c>
      <c r="F12" s="964"/>
      <c r="G12" s="993">
        <v>4.2999999999999997E-2</v>
      </c>
      <c r="H12" s="964"/>
      <c r="I12" s="91"/>
      <c r="J12" s="517"/>
      <c r="K12" s="91"/>
    </row>
    <row r="13" spans="1:11" ht="21" customHeight="1" x14ac:dyDescent="0.15">
      <c r="A13" s="953"/>
      <c r="B13" s="231" t="s">
        <v>278</v>
      </c>
      <c r="C13" s="993">
        <v>1.4E-2</v>
      </c>
      <c r="D13" s="964"/>
      <c r="E13" s="993">
        <v>2E-3</v>
      </c>
      <c r="F13" s="964"/>
      <c r="G13" s="993">
        <v>3.5999999999999997E-2</v>
      </c>
      <c r="H13" s="964"/>
      <c r="I13" s="91"/>
      <c r="J13" s="517"/>
      <c r="K13" s="91"/>
    </row>
    <row r="14" spans="1:11" ht="21" customHeight="1" x14ac:dyDescent="0.15">
      <c r="A14" s="953"/>
      <c r="B14" s="231" t="s">
        <v>279</v>
      </c>
      <c r="C14" s="993">
        <v>1.0999999999999999E-2</v>
      </c>
      <c r="D14" s="964"/>
      <c r="E14" s="993">
        <v>3.0000000000000001E-3</v>
      </c>
      <c r="F14" s="964"/>
      <c r="G14" s="993">
        <v>3.5999999999999997E-2</v>
      </c>
      <c r="H14" s="964"/>
      <c r="I14" s="91"/>
      <c r="J14" s="517"/>
      <c r="K14" s="91"/>
    </row>
    <row r="15" spans="1:11" ht="21" customHeight="1" x14ac:dyDescent="0.15">
      <c r="A15" s="953"/>
      <c r="B15" s="231" t="s">
        <v>432</v>
      </c>
      <c r="C15" s="993">
        <v>8.9999999999999993E-3</v>
      </c>
      <c r="D15" s="964"/>
      <c r="E15" s="993">
        <v>2E-3</v>
      </c>
      <c r="F15" s="964"/>
      <c r="G15" s="993">
        <v>3.4000000000000002E-2</v>
      </c>
      <c r="H15" s="964"/>
      <c r="I15" s="91"/>
      <c r="J15" s="517"/>
      <c r="K15" s="91"/>
    </row>
    <row r="16" spans="1:11" ht="21" customHeight="1" x14ac:dyDescent="0.15">
      <c r="A16" s="953"/>
      <c r="B16" s="231" t="s">
        <v>433</v>
      </c>
      <c r="C16" s="993">
        <v>1.2E-2</v>
      </c>
      <c r="D16" s="964"/>
      <c r="E16" s="993">
        <v>1E-3</v>
      </c>
      <c r="F16" s="964"/>
      <c r="G16" s="993">
        <v>3.3000000000000002E-2</v>
      </c>
      <c r="H16" s="964"/>
      <c r="I16" s="91"/>
      <c r="J16" s="517"/>
      <c r="K16" s="91"/>
    </row>
    <row r="17" spans="1:11" ht="21" customHeight="1" x14ac:dyDescent="0.15">
      <c r="A17" s="953"/>
      <c r="B17" s="231" t="s">
        <v>434</v>
      </c>
      <c r="C17" s="993">
        <v>1.2999999999999999E-2</v>
      </c>
      <c r="D17" s="964"/>
      <c r="E17" s="993">
        <v>1E-3</v>
      </c>
      <c r="F17" s="964"/>
      <c r="G17" s="993">
        <v>3.5000000000000003E-2</v>
      </c>
      <c r="H17" s="964"/>
      <c r="I17" s="91"/>
      <c r="J17" s="517"/>
      <c r="K17" s="91"/>
    </row>
    <row r="18" spans="1:11" ht="21" customHeight="1" x14ac:dyDescent="0.15">
      <c r="A18" s="953"/>
      <c r="B18" s="231" t="s">
        <v>435</v>
      </c>
      <c r="C18" s="993">
        <v>1.7000000000000001E-2</v>
      </c>
      <c r="D18" s="964"/>
      <c r="E18" s="993">
        <v>2E-3</v>
      </c>
      <c r="F18" s="964"/>
      <c r="G18" s="993">
        <v>2.7E-2</v>
      </c>
      <c r="H18" s="964"/>
      <c r="I18" s="91"/>
      <c r="J18" s="517"/>
      <c r="K18" s="91"/>
    </row>
    <row r="19" spans="1:11" ht="21" customHeight="1" thickBot="1" x14ac:dyDescent="0.2">
      <c r="A19" s="992"/>
      <c r="B19" s="232" t="s">
        <v>436</v>
      </c>
      <c r="C19" s="994">
        <v>1.6E-2</v>
      </c>
      <c r="D19" s="995"/>
      <c r="E19" s="994">
        <v>3.0000000000000001E-3</v>
      </c>
      <c r="F19" s="962"/>
      <c r="G19" s="994">
        <v>2.4E-2</v>
      </c>
      <c r="H19" s="962"/>
      <c r="I19" s="91"/>
      <c r="J19" s="517"/>
      <c r="K19" s="91"/>
    </row>
    <row r="20" spans="1:11" ht="20.100000000000001" customHeight="1" x14ac:dyDescent="0.15">
      <c r="A20" s="83" t="s">
        <v>1174</v>
      </c>
      <c r="B20" s="90"/>
      <c r="D20" s="519"/>
      <c r="G20" s="728" t="s">
        <v>1175</v>
      </c>
      <c r="H20" s="674"/>
      <c r="K20" s="92"/>
    </row>
    <row r="21" spans="1:11" ht="20.100000000000001" customHeight="1" x14ac:dyDescent="0.15">
      <c r="B21" s="221" t="s">
        <v>1176</v>
      </c>
      <c r="G21" s="92"/>
      <c r="H21" s="21"/>
      <c r="K21" s="92"/>
    </row>
    <row r="22" spans="1:11" ht="20.100000000000001" customHeight="1" x14ac:dyDescent="0.15">
      <c r="B22" s="90"/>
    </row>
    <row r="23" spans="1:11" ht="21" customHeight="1" thickBot="1" x14ac:dyDescent="0.2">
      <c r="A23" s="95" t="s">
        <v>1177</v>
      </c>
      <c r="B23" s="95"/>
      <c r="C23" s="95"/>
      <c r="D23" s="95"/>
      <c r="E23" s="95"/>
      <c r="F23" s="95"/>
      <c r="G23" s="95"/>
      <c r="H23" s="95"/>
      <c r="I23" s="95"/>
      <c r="J23" s="95"/>
      <c r="K23" s="95"/>
    </row>
    <row r="24" spans="1:11" ht="21" customHeight="1" x14ac:dyDescent="0.15">
      <c r="A24" s="761" t="s">
        <v>323</v>
      </c>
      <c r="B24" s="658"/>
      <c r="C24" s="112" t="s">
        <v>1178</v>
      </c>
      <c r="D24" s="112" t="s">
        <v>1179</v>
      </c>
      <c r="E24" s="112" t="s">
        <v>1180</v>
      </c>
      <c r="F24" s="112" t="s">
        <v>1181</v>
      </c>
      <c r="G24" s="112" t="s">
        <v>1182</v>
      </c>
      <c r="H24" s="112" t="s">
        <v>1183</v>
      </c>
      <c r="I24" s="112" t="s">
        <v>1184</v>
      </c>
      <c r="J24" s="112" t="s">
        <v>816</v>
      </c>
      <c r="K24" s="85" t="s">
        <v>886</v>
      </c>
    </row>
    <row r="25" spans="1:11" ht="21" customHeight="1" x14ac:dyDescent="0.15">
      <c r="A25" s="728" t="s">
        <v>1660</v>
      </c>
      <c r="B25" s="698"/>
      <c r="C25" s="92">
        <v>13</v>
      </c>
      <c r="D25" s="92">
        <v>4</v>
      </c>
      <c r="E25" s="92">
        <v>20</v>
      </c>
      <c r="F25" s="92" t="s">
        <v>369</v>
      </c>
      <c r="G25" s="92" t="s">
        <v>369</v>
      </c>
      <c r="H25" s="92" t="s">
        <v>369</v>
      </c>
      <c r="I25" s="92">
        <v>14</v>
      </c>
      <c r="J25" s="92" t="s">
        <v>369</v>
      </c>
      <c r="K25" s="139">
        <f>IF(SUM(C25:J25)=0,"",SUM(C25:J25))</f>
        <v>51</v>
      </c>
    </row>
    <row r="26" spans="1:11" ht="21" customHeight="1" x14ac:dyDescent="0.15">
      <c r="A26" s="728" t="s">
        <v>1659</v>
      </c>
      <c r="B26" s="698"/>
      <c r="C26" s="90">
        <v>8</v>
      </c>
      <c r="D26" s="90">
        <v>6</v>
      </c>
      <c r="E26" s="90">
        <v>18</v>
      </c>
      <c r="F26" s="90">
        <v>2</v>
      </c>
      <c r="G26" s="90" t="s">
        <v>369</v>
      </c>
      <c r="H26" s="90" t="s">
        <v>369</v>
      </c>
      <c r="I26" s="90">
        <v>20</v>
      </c>
      <c r="J26" s="90" t="s">
        <v>369</v>
      </c>
      <c r="K26" s="139">
        <f>IF(SUM(C26:J26)=0,"",SUM(C26:J26))</f>
        <v>54</v>
      </c>
    </row>
    <row r="27" spans="1:11" ht="21" customHeight="1" x14ac:dyDescent="0.15">
      <c r="A27" s="728" t="s">
        <v>1840</v>
      </c>
      <c r="B27" s="698"/>
      <c r="C27" s="90">
        <v>4</v>
      </c>
      <c r="D27" s="90">
        <v>5</v>
      </c>
      <c r="E27" s="90">
        <v>20</v>
      </c>
      <c r="F27" s="90" t="s">
        <v>369</v>
      </c>
      <c r="G27" s="90" t="s">
        <v>369</v>
      </c>
      <c r="H27" s="90" t="s">
        <v>369</v>
      </c>
      <c r="I27" s="90">
        <v>11</v>
      </c>
      <c r="J27" s="90" t="s">
        <v>369</v>
      </c>
      <c r="K27" s="139">
        <f>IF(SUM(C27:J27)=0,"",SUM(C27:J27))</f>
        <v>40</v>
      </c>
    </row>
    <row r="28" spans="1:11" ht="21" customHeight="1" x14ac:dyDescent="0.15">
      <c r="A28" s="728" t="s">
        <v>1937</v>
      </c>
      <c r="B28" s="698"/>
      <c r="C28" s="90">
        <v>6</v>
      </c>
      <c r="D28" s="90">
        <v>6</v>
      </c>
      <c r="E28" s="90">
        <v>11</v>
      </c>
      <c r="F28" s="90">
        <v>3</v>
      </c>
      <c r="G28" s="90" t="s">
        <v>369</v>
      </c>
      <c r="H28" s="90" t="s">
        <v>369</v>
      </c>
      <c r="I28" s="90">
        <v>6</v>
      </c>
      <c r="J28" s="90" t="s">
        <v>369</v>
      </c>
      <c r="K28" s="139">
        <f>IF(SUM(C28:J28)=0,"",SUM(C28:J28))</f>
        <v>32</v>
      </c>
    </row>
    <row r="29" spans="1:11" ht="21" customHeight="1" x14ac:dyDescent="0.15">
      <c r="A29" s="990" t="s">
        <v>1991</v>
      </c>
      <c r="B29" s="991"/>
      <c r="C29" s="518">
        <v>14</v>
      </c>
      <c r="D29" s="518">
        <v>2</v>
      </c>
      <c r="E29" s="518">
        <v>13</v>
      </c>
      <c r="F29" s="518">
        <v>2</v>
      </c>
      <c r="G29" s="518">
        <v>0</v>
      </c>
      <c r="H29" s="518">
        <v>1</v>
      </c>
      <c r="I29" s="518">
        <v>11</v>
      </c>
      <c r="J29" s="518">
        <v>0</v>
      </c>
      <c r="K29" s="520">
        <f>IF(SUM(C29:J29)=0,"",SUM(C29:J29))</f>
        <v>43</v>
      </c>
    </row>
    <row r="30" spans="1:11" ht="21" customHeight="1" x14ac:dyDescent="0.15">
      <c r="A30" s="953" t="s">
        <v>2017</v>
      </c>
      <c r="B30" s="231" t="s">
        <v>273</v>
      </c>
      <c r="C30" s="392">
        <v>0</v>
      </c>
      <c r="D30" s="92">
        <v>0</v>
      </c>
      <c r="E30" s="92">
        <v>1</v>
      </c>
      <c r="F30" s="92">
        <v>0</v>
      </c>
      <c r="G30" s="92">
        <v>0</v>
      </c>
      <c r="H30" s="92">
        <v>0</v>
      </c>
      <c r="I30" s="92">
        <v>0</v>
      </c>
      <c r="J30" s="92">
        <v>0</v>
      </c>
      <c r="K30" s="139">
        <f>IF($K$29=0,"",SUM(C30:J30))</f>
        <v>1</v>
      </c>
    </row>
    <row r="31" spans="1:11" ht="21" customHeight="1" x14ac:dyDescent="0.15">
      <c r="A31" s="953"/>
      <c r="B31" s="231" t="s">
        <v>274</v>
      </c>
      <c r="C31" s="392">
        <v>1</v>
      </c>
      <c r="D31" s="92">
        <v>1</v>
      </c>
      <c r="E31" s="92">
        <v>2</v>
      </c>
      <c r="F31" s="92">
        <v>0</v>
      </c>
      <c r="G31" s="92">
        <v>0</v>
      </c>
      <c r="H31" s="92">
        <v>0</v>
      </c>
      <c r="I31" s="92">
        <v>2</v>
      </c>
      <c r="J31" s="92">
        <v>0</v>
      </c>
      <c r="K31" s="139">
        <f t="shared" ref="K31:K41" si="0">IF($K$29=0,"",SUM(C31:J31))</f>
        <v>6</v>
      </c>
    </row>
    <row r="32" spans="1:11" ht="21" customHeight="1" x14ac:dyDescent="0.15">
      <c r="A32" s="953"/>
      <c r="B32" s="231" t="s">
        <v>275</v>
      </c>
      <c r="C32" s="392">
        <v>1</v>
      </c>
      <c r="D32" s="92">
        <v>0</v>
      </c>
      <c r="E32" s="92">
        <v>1</v>
      </c>
      <c r="F32" s="92">
        <v>0</v>
      </c>
      <c r="G32" s="92">
        <v>0</v>
      </c>
      <c r="H32" s="92">
        <v>0</v>
      </c>
      <c r="I32" s="92">
        <v>1</v>
      </c>
      <c r="J32" s="92">
        <v>0</v>
      </c>
      <c r="K32" s="139">
        <f t="shared" si="0"/>
        <v>3</v>
      </c>
    </row>
    <row r="33" spans="1:11" ht="21" customHeight="1" x14ac:dyDescent="0.15">
      <c r="A33" s="953"/>
      <c r="B33" s="231" t="s">
        <v>276</v>
      </c>
      <c r="C33" s="392">
        <v>2</v>
      </c>
      <c r="D33" s="92">
        <v>0</v>
      </c>
      <c r="E33" s="92">
        <v>0</v>
      </c>
      <c r="F33" s="92">
        <v>0</v>
      </c>
      <c r="G33" s="92">
        <v>0</v>
      </c>
      <c r="H33" s="92">
        <v>0</v>
      </c>
      <c r="I33" s="92">
        <v>1</v>
      </c>
      <c r="J33" s="92">
        <v>0</v>
      </c>
      <c r="K33" s="139">
        <f t="shared" si="0"/>
        <v>3</v>
      </c>
    </row>
    <row r="34" spans="1:11" ht="21" customHeight="1" x14ac:dyDescent="0.15">
      <c r="A34" s="953"/>
      <c r="B34" s="231" t="s">
        <v>277</v>
      </c>
      <c r="C34" s="392">
        <v>2</v>
      </c>
      <c r="D34" s="92">
        <v>0</v>
      </c>
      <c r="E34" s="92">
        <v>2</v>
      </c>
      <c r="F34" s="92">
        <v>0</v>
      </c>
      <c r="G34" s="92">
        <v>0</v>
      </c>
      <c r="H34" s="92">
        <v>0</v>
      </c>
      <c r="I34" s="92">
        <v>2</v>
      </c>
      <c r="J34" s="92">
        <v>0</v>
      </c>
      <c r="K34" s="139">
        <f t="shared" si="0"/>
        <v>6</v>
      </c>
    </row>
    <row r="35" spans="1:11" ht="21" customHeight="1" x14ac:dyDescent="0.15">
      <c r="A35" s="953"/>
      <c r="B35" s="231" t="s">
        <v>278</v>
      </c>
      <c r="C35" s="392">
        <v>3</v>
      </c>
      <c r="D35" s="92">
        <v>0</v>
      </c>
      <c r="E35" s="92">
        <v>1</v>
      </c>
      <c r="F35" s="92">
        <v>0</v>
      </c>
      <c r="G35" s="92">
        <v>0</v>
      </c>
      <c r="H35" s="92">
        <v>0</v>
      </c>
      <c r="I35" s="92">
        <v>1</v>
      </c>
      <c r="J35" s="92">
        <v>0</v>
      </c>
      <c r="K35" s="139">
        <f t="shared" si="0"/>
        <v>5</v>
      </c>
    </row>
    <row r="36" spans="1:11" ht="21" customHeight="1" x14ac:dyDescent="0.15">
      <c r="A36" s="953"/>
      <c r="B36" s="231" t="s">
        <v>279</v>
      </c>
      <c r="C36" s="392">
        <v>0</v>
      </c>
      <c r="D36" s="92">
        <v>0</v>
      </c>
      <c r="E36" s="92">
        <v>1</v>
      </c>
      <c r="F36" s="92">
        <v>0</v>
      </c>
      <c r="G36" s="92">
        <v>0</v>
      </c>
      <c r="H36" s="92">
        <v>0</v>
      </c>
      <c r="I36" s="92">
        <v>1</v>
      </c>
      <c r="J36" s="92">
        <v>0</v>
      </c>
      <c r="K36" s="139">
        <f t="shared" si="0"/>
        <v>2</v>
      </c>
    </row>
    <row r="37" spans="1:11" ht="21" customHeight="1" x14ac:dyDescent="0.15">
      <c r="A37" s="953"/>
      <c r="B37" s="231" t="s">
        <v>432</v>
      </c>
      <c r="C37" s="392">
        <v>0</v>
      </c>
      <c r="D37" s="92">
        <v>0</v>
      </c>
      <c r="E37" s="92">
        <v>0</v>
      </c>
      <c r="F37" s="92">
        <v>0</v>
      </c>
      <c r="G37" s="92">
        <v>0</v>
      </c>
      <c r="H37" s="92">
        <v>0</v>
      </c>
      <c r="I37" s="92">
        <v>0</v>
      </c>
      <c r="J37" s="92">
        <v>0</v>
      </c>
      <c r="K37" s="139">
        <f t="shared" si="0"/>
        <v>0</v>
      </c>
    </row>
    <row r="38" spans="1:11" ht="21" customHeight="1" x14ac:dyDescent="0.15">
      <c r="A38" s="953"/>
      <c r="B38" s="231" t="s">
        <v>433</v>
      </c>
      <c r="C38" s="392">
        <v>0</v>
      </c>
      <c r="D38" s="92">
        <v>0</v>
      </c>
      <c r="E38" s="92">
        <v>0</v>
      </c>
      <c r="F38" s="92">
        <v>0</v>
      </c>
      <c r="G38" s="92">
        <v>0</v>
      </c>
      <c r="H38" s="92">
        <v>0</v>
      </c>
      <c r="I38" s="92">
        <v>0</v>
      </c>
      <c r="J38" s="92">
        <v>0</v>
      </c>
      <c r="K38" s="139">
        <f t="shared" si="0"/>
        <v>0</v>
      </c>
    </row>
    <row r="39" spans="1:11" ht="21" customHeight="1" x14ac:dyDescent="0.15">
      <c r="A39" s="953"/>
      <c r="B39" s="231" t="s">
        <v>434</v>
      </c>
      <c r="C39" s="392">
        <v>2</v>
      </c>
      <c r="D39" s="92">
        <v>0</v>
      </c>
      <c r="E39" s="92">
        <v>1</v>
      </c>
      <c r="F39" s="92">
        <v>1</v>
      </c>
      <c r="G39" s="92">
        <v>0</v>
      </c>
      <c r="H39" s="92">
        <v>0</v>
      </c>
      <c r="I39" s="92">
        <v>2</v>
      </c>
      <c r="J39" s="92">
        <v>0</v>
      </c>
      <c r="K39" s="139">
        <f t="shared" si="0"/>
        <v>6</v>
      </c>
    </row>
    <row r="40" spans="1:11" ht="21" customHeight="1" x14ac:dyDescent="0.15">
      <c r="A40" s="953"/>
      <c r="B40" s="231" t="s">
        <v>435</v>
      </c>
      <c r="C40" s="392">
        <v>1</v>
      </c>
      <c r="D40" s="92">
        <v>1</v>
      </c>
      <c r="E40" s="92">
        <v>3</v>
      </c>
      <c r="F40" s="92">
        <v>0</v>
      </c>
      <c r="G40" s="92">
        <v>0</v>
      </c>
      <c r="H40" s="92">
        <v>1</v>
      </c>
      <c r="I40" s="92">
        <v>1</v>
      </c>
      <c r="J40" s="92">
        <v>0</v>
      </c>
      <c r="K40" s="139">
        <f t="shared" si="0"/>
        <v>7</v>
      </c>
    </row>
    <row r="41" spans="1:11" ht="21" customHeight="1" thickBot="1" x14ac:dyDescent="0.2">
      <c r="A41" s="992"/>
      <c r="B41" s="232" t="s">
        <v>436</v>
      </c>
      <c r="C41" s="364">
        <v>2</v>
      </c>
      <c r="D41" s="110">
        <v>0</v>
      </c>
      <c r="E41" s="110">
        <v>1</v>
      </c>
      <c r="F41" s="110">
        <v>1</v>
      </c>
      <c r="G41" s="110">
        <v>0</v>
      </c>
      <c r="H41" s="110">
        <v>0</v>
      </c>
      <c r="I41" s="110">
        <v>0</v>
      </c>
      <c r="J41" s="110">
        <v>0</v>
      </c>
      <c r="K41" s="139">
        <f t="shared" si="0"/>
        <v>4</v>
      </c>
    </row>
    <row r="42" spans="1:11" ht="20.100000000000001" customHeight="1" x14ac:dyDescent="0.15">
      <c r="J42" s="738" t="s">
        <v>1175</v>
      </c>
      <c r="K42" s="685"/>
    </row>
  </sheetData>
  <sheetProtection sheet="1"/>
  <mergeCells count="73">
    <mergeCell ref="A4:B4"/>
    <mergeCell ref="C4:D4"/>
    <mergeCell ref="E4:F4"/>
    <mergeCell ref="G4:H4"/>
    <mergeCell ref="A1:C1"/>
    <mergeCell ref="G1:H1"/>
    <mergeCell ref="A2:B2"/>
    <mergeCell ref="C2:D2"/>
    <mergeCell ref="E2:F2"/>
    <mergeCell ref="G2:H2"/>
    <mergeCell ref="I2:J2"/>
    <mergeCell ref="A3:B3"/>
    <mergeCell ref="C3:D3"/>
    <mergeCell ref="E3:F3"/>
    <mergeCell ref="G3:H3"/>
    <mergeCell ref="A5:B5"/>
    <mergeCell ref="C5:D5"/>
    <mergeCell ref="E5:F5"/>
    <mergeCell ref="G5:H5"/>
    <mergeCell ref="A6:B6"/>
    <mergeCell ref="C6:D6"/>
    <mergeCell ref="E6:F6"/>
    <mergeCell ref="G6:H6"/>
    <mergeCell ref="A7:B7"/>
    <mergeCell ref="C7:D7"/>
    <mergeCell ref="E7:F7"/>
    <mergeCell ref="G7:H7"/>
    <mergeCell ref="A8:A19"/>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C16:D16"/>
    <mergeCell ref="E16:F16"/>
    <mergeCell ref="G16:H16"/>
    <mergeCell ref="C17:D17"/>
    <mergeCell ref="E17:F17"/>
    <mergeCell ref="G17:H17"/>
    <mergeCell ref="C18:D18"/>
    <mergeCell ref="E18:F18"/>
    <mergeCell ref="G18:H18"/>
    <mergeCell ref="C19:D19"/>
    <mergeCell ref="E19:F19"/>
    <mergeCell ref="G19:H19"/>
    <mergeCell ref="A29:B29"/>
    <mergeCell ref="A30:A41"/>
    <mergeCell ref="J42:K42"/>
    <mergeCell ref="G20:H20"/>
    <mergeCell ref="A24:B24"/>
    <mergeCell ref="A25:B25"/>
    <mergeCell ref="A26:B26"/>
    <mergeCell ref="A27:B27"/>
    <mergeCell ref="A28:B28"/>
  </mergeCells>
  <phoneticPr fontId="2"/>
  <printOptions horizontalCentered="1"/>
  <pageMargins left="0.39370078740157483" right="0.39370078740157483" top="0.98425196850393704" bottom="0.59055118110236227" header="0.51181102362204722" footer="0.51181102362204722"/>
  <pageSetup paperSize="9" scale="89" firstPageNumber="57" orientation="portrait" useFirstPageNumber="1" r:id="rId1"/>
  <headerFooter alignWithMargins="0">
    <oddHeader>&amp;C&amp;"ＭＳ 明朝,標準"&amp;16（2）衛　生</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7"/>
  <dimension ref="A1:H18"/>
  <sheetViews>
    <sheetView zoomScaleNormal="100" workbookViewId="0">
      <selection activeCell="P11" sqref="P11"/>
    </sheetView>
  </sheetViews>
  <sheetFormatPr defaultRowHeight="13.5" x14ac:dyDescent="0.15"/>
  <cols>
    <col min="1" max="1" width="7" style="15" customWidth="1"/>
    <col min="2" max="6" width="12.625" style="15" customWidth="1"/>
    <col min="7" max="8" width="11" style="15" customWidth="1"/>
    <col min="9" max="16384" width="9" style="15"/>
  </cols>
  <sheetData>
    <row r="1" spans="1:8" ht="24" customHeight="1" x14ac:dyDescent="0.15">
      <c r="G1" s="92"/>
      <c r="H1" s="21"/>
    </row>
    <row r="2" spans="1:8" ht="24" customHeight="1" x14ac:dyDescent="0.15"/>
    <row r="3" spans="1:8" ht="24" customHeight="1" thickBot="1" x14ac:dyDescent="0.2">
      <c r="A3" s="39" t="s">
        <v>1185</v>
      </c>
      <c r="B3" s="39"/>
      <c r="C3" s="39"/>
      <c r="D3" s="39"/>
      <c r="E3" s="39"/>
      <c r="F3" s="39"/>
    </row>
    <row r="4" spans="1:8" ht="24" customHeight="1" x14ac:dyDescent="0.15">
      <c r="A4" s="725" t="s">
        <v>187</v>
      </c>
      <c r="B4" s="726"/>
      <c r="C4" s="725" t="s">
        <v>1186</v>
      </c>
      <c r="D4" s="725"/>
      <c r="E4" s="659" t="s">
        <v>1187</v>
      </c>
      <c r="F4" s="660"/>
    </row>
    <row r="5" spans="1:8" ht="24" customHeight="1" x14ac:dyDescent="0.15">
      <c r="A5" s="652"/>
      <c r="B5" s="653"/>
      <c r="C5" s="73" t="s">
        <v>1188</v>
      </c>
      <c r="D5" s="73" t="s">
        <v>1189</v>
      </c>
      <c r="E5" s="242" t="s">
        <v>1188</v>
      </c>
      <c r="F5" s="72" t="s">
        <v>1189</v>
      </c>
    </row>
    <row r="6" spans="1:8" ht="24" customHeight="1" x14ac:dyDescent="0.15">
      <c r="A6" s="674" t="s">
        <v>1660</v>
      </c>
      <c r="B6" s="698"/>
      <c r="C6" s="15">
        <v>5</v>
      </c>
      <c r="D6" s="15">
        <v>1</v>
      </c>
      <c r="E6" s="15">
        <v>3</v>
      </c>
      <c r="F6" s="15">
        <v>1</v>
      </c>
    </row>
    <row r="7" spans="1:8" ht="24" customHeight="1" x14ac:dyDescent="0.15">
      <c r="A7" s="674" t="s">
        <v>1659</v>
      </c>
      <c r="B7" s="698"/>
      <c r="C7" s="15">
        <v>12</v>
      </c>
      <c r="D7" s="15">
        <v>9</v>
      </c>
      <c r="E7" s="15">
        <v>11</v>
      </c>
      <c r="F7" s="15">
        <v>7</v>
      </c>
    </row>
    <row r="8" spans="1:8" ht="24" customHeight="1" x14ac:dyDescent="0.15">
      <c r="A8" s="674" t="s">
        <v>1840</v>
      </c>
      <c r="B8" s="698"/>
      <c r="C8" s="15">
        <v>9</v>
      </c>
      <c r="D8" s="15">
        <v>6</v>
      </c>
      <c r="E8" s="15">
        <v>7</v>
      </c>
      <c r="F8" s="15">
        <v>1</v>
      </c>
    </row>
    <row r="9" spans="1:8" ht="24" customHeight="1" x14ac:dyDescent="0.15">
      <c r="A9" s="674" t="s">
        <v>1937</v>
      </c>
      <c r="B9" s="698"/>
      <c r="C9" s="15">
        <v>2</v>
      </c>
      <c r="D9" s="15">
        <v>1</v>
      </c>
      <c r="E9" s="15">
        <v>1</v>
      </c>
      <c r="F9" s="15">
        <v>1</v>
      </c>
    </row>
    <row r="10" spans="1:8" ht="24" customHeight="1" x14ac:dyDescent="0.15">
      <c r="A10" s="1010" t="s">
        <v>1991</v>
      </c>
      <c r="B10" s="991"/>
      <c r="C10" s="137">
        <v>9</v>
      </c>
      <c r="D10" s="137">
        <v>7</v>
      </c>
      <c r="E10" s="137">
        <v>5</v>
      </c>
      <c r="F10" s="137">
        <v>4</v>
      </c>
    </row>
    <row r="11" spans="1:8" ht="24" customHeight="1" x14ac:dyDescent="0.15">
      <c r="A11" s="1011" t="s">
        <v>2017</v>
      </c>
      <c r="B11" s="47" t="s">
        <v>1190</v>
      </c>
      <c r="C11" s="521">
        <v>0</v>
      </c>
      <c r="D11" s="443">
        <v>0</v>
      </c>
      <c r="E11" s="443">
        <v>0</v>
      </c>
      <c r="F11" s="443">
        <v>0</v>
      </c>
    </row>
    <row r="12" spans="1:8" ht="24" customHeight="1" x14ac:dyDescent="0.15">
      <c r="A12" s="1011"/>
      <c r="B12" s="47" t="s">
        <v>277</v>
      </c>
      <c r="C12" s="87">
        <v>0</v>
      </c>
      <c r="D12" s="21">
        <v>0</v>
      </c>
      <c r="E12" s="21">
        <v>0</v>
      </c>
      <c r="F12" s="21">
        <v>0</v>
      </c>
    </row>
    <row r="13" spans="1:8" ht="24" customHeight="1" x14ac:dyDescent="0.15">
      <c r="A13" s="1011"/>
      <c r="B13" s="47" t="s">
        <v>278</v>
      </c>
      <c r="C13" s="87">
        <v>1</v>
      </c>
      <c r="D13" s="21">
        <v>1</v>
      </c>
      <c r="E13" s="21">
        <v>0</v>
      </c>
      <c r="F13" s="21">
        <v>0</v>
      </c>
    </row>
    <row r="14" spans="1:8" ht="24" customHeight="1" x14ac:dyDescent="0.15">
      <c r="A14" s="1011"/>
      <c r="B14" s="47" t="s">
        <v>279</v>
      </c>
      <c r="C14" s="87">
        <v>7</v>
      </c>
      <c r="D14" s="21">
        <v>6</v>
      </c>
      <c r="E14" s="21">
        <v>5</v>
      </c>
      <c r="F14" s="21">
        <v>4</v>
      </c>
    </row>
    <row r="15" spans="1:8" ht="24" customHeight="1" x14ac:dyDescent="0.15">
      <c r="A15" s="1011"/>
      <c r="B15" s="47" t="s">
        <v>432</v>
      </c>
      <c r="C15" s="21">
        <v>1</v>
      </c>
      <c r="D15" s="21">
        <v>0</v>
      </c>
      <c r="E15" s="21">
        <v>0</v>
      </c>
      <c r="F15" s="21">
        <v>0</v>
      </c>
    </row>
    <row r="16" spans="1:8" ht="24" customHeight="1" x14ac:dyDescent="0.15">
      <c r="A16" s="1011"/>
      <c r="B16" s="47" t="s">
        <v>433</v>
      </c>
      <c r="C16" s="21">
        <v>0</v>
      </c>
      <c r="D16" s="21">
        <v>0</v>
      </c>
      <c r="E16" s="21">
        <v>0</v>
      </c>
      <c r="F16" s="21">
        <v>0</v>
      </c>
    </row>
    <row r="17" spans="1:6" ht="24" customHeight="1" thickBot="1" x14ac:dyDescent="0.2">
      <c r="A17" s="1012"/>
      <c r="B17" s="80" t="s">
        <v>434</v>
      </c>
      <c r="C17" s="522">
        <v>0</v>
      </c>
      <c r="D17" s="37">
        <v>0</v>
      </c>
      <c r="E17" s="37">
        <v>0</v>
      </c>
      <c r="F17" s="37">
        <v>0</v>
      </c>
    </row>
    <row r="18" spans="1:6" ht="24" customHeight="1" x14ac:dyDescent="0.15">
      <c r="E18" s="738" t="s">
        <v>1175</v>
      </c>
      <c r="F18" s="685"/>
    </row>
  </sheetData>
  <mergeCells count="10">
    <mergeCell ref="A4:B5"/>
    <mergeCell ref="C4:D4"/>
    <mergeCell ref="E4:F4"/>
    <mergeCell ref="A6:B6"/>
    <mergeCell ref="A7:B7"/>
    <mergeCell ref="A8:B8"/>
    <mergeCell ref="A9:B9"/>
    <mergeCell ref="A10:B10"/>
    <mergeCell ref="A11:A17"/>
    <mergeCell ref="E18:F18"/>
  </mergeCells>
  <phoneticPr fontId="2"/>
  <printOptions horizontalCentered="1"/>
  <pageMargins left="0.39370078740157483" right="0.39370078740157483" top="0.98425196850393704" bottom="0.78740157480314965" header="0.51181102362204722" footer="0.51181102362204722"/>
  <pageSetup paperSize="9" firstPageNumber="58" orientation="portrait" useFirstPageNumber="1" r:id="rId1"/>
  <headerFooter alignWithMargins="0">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8"/>
  <dimension ref="A1:K23"/>
  <sheetViews>
    <sheetView zoomScaleNormal="100" workbookViewId="0">
      <selection activeCell="P11" sqref="P11"/>
    </sheetView>
  </sheetViews>
  <sheetFormatPr defaultRowHeight="13.5" x14ac:dyDescent="0.15"/>
  <cols>
    <col min="1" max="1" width="5" style="83" customWidth="1"/>
    <col min="2" max="2" width="9.625" style="83" bestFit="1" customWidth="1"/>
    <col min="3" max="6" width="14.625" style="83" customWidth="1"/>
    <col min="7" max="16384" width="9" style="83"/>
  </cols>
  <sheetData>
    <row r="1" spans="1:11" ht="15.95" customHeight="1" thickBot="1" x14ac:dyDescent="0.2">
      <c r="A1" s="95" t="s">
        <v>1191</v>
      </c>
      <c r="B1" s="95"/>
      <c r="C1" s="95"/>
      <c r="D1" s="95"/>
      <c r="E1" s="95"/>
      <c r="F1" s="95"/>
    </row>
    <row r="2" spans="1:11" ht="30" customHeight="1" x14ac:dyDescent="0.15">
      <c r="A2" s="752" t="s">
        <v>323</v>
      </c>
      <c r="B2" s="726"/>
      <c r="C2" s="730" t="s">
        <v>1192</v>
      </c>
      <c r="D2" s="660"/>
      <c r="E2" s="727" t="s">
        <v>1193</v>
      </c>
      <c r="F2" s="660"/>
    </row>
    <row r="3" spans="1:11" ht="30" customHeight="1" x14ac:dyDescent="0.15">
      <c r="A3" s="652"/>
      <c r="B3" s="653"/>
      <c r="C3" s="98" t="s">
        <v>1194</v>
      </c>
      <c r="D3" s="99" t="s">
        <v>1195</v>
      </c>
      <c r="E3" s="99" t="s">
        <v>1194</v>
      </c>
      <c r="F3" s="98" t="s">
        <v>1195</v>
      </c>
    </row>
    <row r="4" spans="1:11" ht="30" customHeight="1" x14ac:dyDescent="0.15">
      <c r="A4" s="1013"/>
      <c r="B4" s="1014"/>
      <c r="C4" s="88" t="s">
        <v>1196</v>
      </c>
      <c r="D4" s="88" t="s">
        <v>1573</v>
      </c>
      <c r="E4" s="88" t="s">
        <v>1196</v>
      </c>
      <c r="F4" s="88" t="s">
        <v>1574</v>
      </c>
      <c r="H4" s="526"/>
      <c r="I4" s="526"/>
      <c r="J4" s="526"/>
      <c r="K4" s="526"/>
    </row>
    <row r="5" spans="1:11" ht="30" customHeight="1" x14ac:dyDescent="0.15">
      <c r="A5" s="674" t="s">
        <v>1660</v>
      </c>
      <c r="B5" s="698"/>
      <c r="C5" s="525">
        <v>2987</v>
      </c>
      <c r="D5" s="525">
        <v>5377</v>
      </c>
      <c r="E5" s="525" t="s">
        <v>868</v>
      </c>
      <c r="F5" s="525">
        <v>24333</v>
      </c>
    </row>
    <row r="6" spans="1:11" ht="30" customHeight="1" x14ac:dyDescent="0.15">
      <c r="A6" s="674" t="s">
        <v>1659</v>
      </c>
      <c r="B6" s="698"/>
      <c r="C6" s="525">
        <v>2618</v>
      </c>
      <c r="D6" s="525">
        <v>4712</v>
      </c>
      <c r="E6" s="525" t="s">
        <v>868</v>
      </c>
      <c r="F6" s="525">
        <v>23878</v>
      </c>
    </row>
    <row r="7" spans="1:11" ht="30" customHeight="1" x14ac:dyDescent="0.15">
      <c r="A7" s="674" t="s">
        <v>1840</v>
      </c>
      <c r="B7" s="698"/>
      <c r="C7" s="525">
        <v>1959</v>
      </c>
      <c r="D7" s="525">
        <v>3020</v>
      </c>
      <c r="E7" s="525" t="s">
        <v>868</v>
      </c>
      <c r="F7" s="525">
        <v>23181</v>
      </c>
    </row>
    <row r="8" spans="1:11" ht="30" customHeight="1" x14ac:dyDescent="0.15">
      <c r="A8" s="674" t="s">
        <v>1937</v>
      </c>
      <c r="B8" s="698"/>
      <c r="C8" s="525">
        <v>1725</v>
      </c>
      <c r="D8" s="526">
        <v>2445</v>
      </c>
      <c r="E8" s="525" t="s">
        <v>351</v>
      </c>
      <c r="F8" s="526">
        <v>24215</v>
      </c>
    </row>
    <row r="9" spans="1:11" ht="30" customHeight="1" x14ac:dyDescent="0.15">
      <c r="A9" s="1010" t="s">
        <v>1991</v>
      </c>
      <c r="B9" s="991"/>
      <c r="C9" s="540">
        <f>IF(ROUND(SUM(C10:C21),0)=0,"",ROUND(SUM(C10:C21),0))</f>
        <v>1639</v>
      </c>
      <c r="D9" s="540">
        <f>IF(ROUND(SUM(D10:D21),0)=0,"",ROUND(SUM(D10:D21),0))</f>
        <v>2327</v>
      </c>
      <c r="E9" s="540" t="str">
        <f>IF(ROUND(SUM(E10:E21),0)=0,IF(ROUND(SUM(F10:F21),0)=0,"","…"),ROUND(SUM(E10:E21),0))</f>
        <v>…</v>
      </c>
      <c r="F9" s="540">
        <f>IF(ROUND(SUM(F10:F21),0)=0,"",ROUND(SUM(F10:F21),0))</f>
        <v>23946</v>
      </c>
    </row>
    <row r="10" spans="1:11" ht="30" customHeight="1" x14ac:dyDescent="0.15">
      <c r="A10" s="953" t="s">
        <v>2017</v>
      </c>
      <c r="B10" s="231" t="s">
        <v>273</v>
      </c>
      <c r="C10" s="527">
        <v>106</v>
      </c>
      <c r="D10" s="528">
        <v>165.7</v>
      </c>
      <c r="E10" s="529"/>
      <c r="F10" s="530">
        <v>1918.83</v>
      </c>
    </row>
    <row r="11" spans="1:11" ht="30" customHeight="1" x14ac:dyDescent="0.15">
      <c r="A11" s="953"/>
      <c r="B11" s="231" t="s">
        <v>274</v>
      </c>
      <c r="C11" s="531">
        <v>125</v>
      </c>
      <c r="D11" s="532">
        <v>152.9</v>
      </c>
      <c r="E11" s="533"/>
      <c r="F11" s="534">
        <v>1647.13</v>
      </c>
    </row>
    <row r="12" spans="1:11" ht="30" customHeight="1" x14ac:dyDescent="0.15">
      <c r="A12" s="953"/>
      <c r="B12" s="231" t="s">
        <v>275</v>
      </c>
      <c r="C12" s="535">
        <v>136</v>
      </c>
      <c r="D12" s="532">
        <v>193.3</v>
      </c>
      <c r="E12" s="533"/>
      <c r="F12" s="534">
        <v>1932</v>
      </c>
    </row>
    <row r="13" spans="1:11" ht="30" customHeight="1" x14ac:dyDescent="0.15">
      <c r="A13" s="953"/>
      <c r="B13" s="231" t="s">
        <v>276</v>
      </c>
      <c r="C13" s="531">
        <v>136</v>
      </c>
      <c r="D13" s="532">
        <v>182</v>
      </c>
      <c r="E13" s="533"/>
      <c r="F13" s="534">
        <v>1920.81</v>
      </c>
    </row>
    <row r="14" spans="1:11" ht="30" customHeight="1" x14ac:dyDescent="0.15">
      <c r="A14" s="953"/>
      <c r="B14" s="231" t="s">
        <v>277</v>
      </c>
      <c r="C14" s="531">
        <v>151</v>
      </c>
      <c r="D14" s="532">
        <v>215.2</v>
      </c>
      <c r="E14" s="533"/>
      <c r="F14" s="534">
        <v>2156.14</v>
      </c>
    </row>
    <row r="15" spans="1:11" ht="30" customHeight="1" x14ac:dyDescent="0.15">
      <c r="A15" s="953"/>
      <c r="B15" s="231" t="s">
        <v>278</v>
      </c>
      <c r="C15" s="531">
        <v>134</v>
      </c>
      <c r="D15" s="532">
        <v>194</v>
      </c>
      <c r="E15" s="533"/>
      <c r="F15" s="534">
        <v>1896.58</v>
      </c>
    </row>
    <row r="16" spans="1:11" ht="30" customHeight="1" x14ac:dyDescent="0.15">
      <c r="A16" s="953"/>
      <c r="B16" s="231" t="s">
        <v>279</v>
      </c>
      <c r="C16" s="531">
        <v>132</v>
      </c>
      <c r="D16" s="532">
        <v>197.2</v>
      </c>
      <c r="E16" s="533"/>
      <c r="F16" s="534">
        <v>2018.29</v>
      </c>
    </row>
    <row r="17" spans="1:6" ht="30" customHeight="1" x14ac:dyDescent="0.15">
      <c r="A17" s="953"/>
      <c r="B17" s="231" t="s">
        <v>432</v>
      </c>
      <c r="C17" s="531">
        <v>152</v>
      </c>
      <c r="D17" s="532">
        <v>227.4</v>
      </c>
      <c r="E17" s="533"/>
      <c r="F17" s="534">
        <v>2022.68</v>
      </c>
    </row>
    <row r="18" spans="1:6" ht="30" customHeight="1" x14ac:dyDescent="0.15">
      <c r="A18" s="953"/>
      <c r="B18" s="231" t="s">
        <v>433</v>
      </c>
      <c r="C18" s="531">
        <v>165</v>
      </c>
      <c r="D18" s="532">
        <v>268.60000000000002</v>
      </c>
      <c r="E18" s="533"/>
      <c r="F18" s="534">
        <v>2035.39</v>
      </c>
    </row>
    <row r="19" spans="1:6" ht="30" customHeight="1" x14ac:dyDescent="0.15">
      <c r="A19" s="953"/>
      <c r="B19" s="231" t="s">
        <v>434</v>
      </c>
      <c r="C19" s="531">
        <v>143</v>
      </c>
      <c r="D19" s="532">
        <v>192.8</v>
      </c>
      <c r="E19" s="533"/>
      <c r="F19" s="534">
        <v>2121.25</v>
      </c>
    </row>
    <row r="20" spans="1:6" ht="30" customHeight="1" x14ac:dyDescent="0.15">
      <c r="A20" s="953"/>
      <c r="B20" s="231" t="s">
        <v>435</v>
      </c>
      <c r="C20" s="531">
        <v>118</v>
      </c>
      <c r="D20" s="532">
        <v>147.80000000000001</v>
      </c>
      <c r="E20" s="533"/>
      <c r="F20" s="534">
        <v>2055.67</v>
      </c>
    </row>
    <row r="21" spans="1:6" ht="30" customHeight="1" thickBot="1" x14ac:dyDescent="0.2">
      <c r="A21" s="992"/>
      <c r="B21" s="232" t="s">
        <v>436</v>
      </c>
      <c r="C21" s="536">
        <v>141</v>
      </c>
      <c r="D21" s="537">
        <v>190.4</v>
      </c>
      <c r="E21" s="538"/>
      <c r="F21" s="539">
        <v>2221.44</v>
      </c>
    </row>
    <row r="22" spans="1:6" ht="15.95" customHeight="1" x14ac:dyDescent="0.15">
      <c r="E22" s="728" t="s">
        <v>1175</v>
      </c>
      <c r="F22" s="674"/>
    </row>
    <row r="23" spans="1:6" ht="15.95" customHeight="1" x14ac:dyDescent="0.15">
      <c r="A23" s="83" t="s">
        <v>1197</v>
      </c>
    </row>
  </sheetData>
  <sheetProtection sheet="1"/>
  <mergeCells count="11">
    <mergeCell ref="E22:F22"/>
    <mergeCell ref="A6:B6"/>
    <mergeCell ref="A7:B7"/>
    <mergeCell ref="A8:B8"/>
    <mergeCell ref="A9:B9"/>
    <mergeCell ref="A10:A21"/>
    <mergeCell ref="A2:B3"/>
    <mergeCell ref="C2:D2"/>
    <mergeCell ref="E2:F2"/>
    <mergeCell ref="A4:B4"/>
    <mergeCell ref="A5:B5"/>
  </mergeCells>
  <phoneticPr fontId="2"/>
  <printOptions horizontalCentered="1"/>
  <pageMargins left="0.39370078740157483" right="0.39370078740157483" top="0.98425196850393704" bottom="0.78740157480314965" header="0.51181102362204722" footer="0.51181102362204722"/>
  <pageSetup paperSize="9" firstPageNumber="59" orientation="portrait" useFirstPageNumber="1"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2"/>
  <sheetViews>
    <sheetView zoomScaleNormal="100" workbookViewId="0">
      <selection activeCell="P11" sqref="P11"/>
    </sheetView>
  </sheetViews>
  <sheetFormatPr defaultRowHeight="15.95" customHeight="1" x14ac:dyDescent="0.15"/>
  <cols>
    <col min="1" max="1" width="10.875" style="15" customWidth="1"/>
    <col min="2" max="2" width="7.625" style="83" bestFit="1" customWidth="1"/>
    <col min="3" max="3" width="7.125" style="83" customWidth="1"/>
    <col min="4" max="4" width="7.25" style="83" bestFit="1" customWidth="1"/>
    <col min="5" max="8" width="7.125" style="83" customWidth="1"/>
    <col min="9" max="11" width="7.125" style="15" customWidth="1"/>
    <col min="12" max="16384" width="9" style="15"/>
  </cols>
  <sheetData>
    <row r="1" spans="1:11" ht="24" customHeight="1" thickBot="1" x14ac:dyDescent="0.2">
      <c r="A1" s="15" t="s">
        <v>290</v>
      </c>
      <c r="I1" s="39"/>
      <c r="J1" s="39"/>
    </row>
    <row r="2" spans="1:11" ht="24" customHeight="1" x14ac:dyDescent="0.15">
      <c r="A2" s="726" t="s">
        <v>323</v>
      </c>
      <c r="B2" s="727" t="s">
        <v>289</v>
      </c>
      <c r="C2" s="660"/>
      <c r="D2" s="662"/>
      <c r="E2" s="727" t="s">
        <v>288</v>
      </c>
      <c r="F2" s="660"/>
      <c r="G2" s="660"/>
      <c r="H2" s="660"/>
      <c r="I2" s="729" t="s">
        <v>287</v>
      </c>
      <c r="J2" s="729" t="s">
        <v>286</v>
      </c>
      <c r="K2" s="725" t="s">
        <v>285</v>
      </c>
    </row>
    <row r="3" spans="1:11" s="18" customFormat="1" ht="24" customHeight="1" x14ac:dyDescent="0.15">
      <c r="A3" s="653"/>
      <c r="B3" s="98" t="s">
        <v>284</v>
      </c>
      <c r="C3" s="99" t="s">
        <v>283</v>
      </c>
      <c r="D3" s="100" t="s">
        <v>282</v>
      </c>
      <c r="E3" s="99" t="s">
        <v>622</v>
      </c>
      <c r="F3" s="98" t="s">
        <v>623</v>
      </c>
      <c r="G3" s="101" t="s">
        <v>281</v>
      </c>
      <c r="H3" s="100" t="s">
        <v>280</v>
      </c>
      <c r="I3" s="711"/>
      <c r="J3" s="711"/>
      <c r="K3" s="652"/>
    </row>
    <row r="4" spans="1:11" ht="24" customHeight="1" x14ac:dyDescent="0.15">
      <c r="A4" s="47" t="s">
        <v>1994</v>
      </c>
      <c r="B4" s="91">
        <v>714</v>
      </c>
      <c r="C4" s="91">
        <v>566</v>
      </c>
      <c r="D4" s="91">
        <v>148</v>
      </c>
      <c r="E4" s="91">
        <v>3106</v>
      </c>
      <c r="F4" s="91">
        <v>3448</v>
      </c>
      <c r="G4" s="102">
        <v>50</v>
      </c>
      <c r="H4" s="102">
        <v>-292</v>
      </c>
      <c r="I4" s="28">
        <v>501</v>
      </c>
      <c r="J4" s="28">
        <v>206</v>
      </c>
      <c r="K4" s="28">
        <v>18</v>
      </c>
    </row>
    <row r="5" spans="1:11" ht="24" customHeight="1" x14ac:dyDescent="0.15">
      <c r="A5" s="47" t="s">
        <v>724</v>
      </c>
      <c r="B5" s="93">
        <v>730</v>
      </c>
      <c r="C5" s="91">
        <v>631</v>
      </c>
      <c r="D5" s="91">
        <v>99</v>
      </c>
      <c r="E5" s="91">
        <v>2861</v>
      </c>
      <c r="F5" s="91">
        <v>3185</v>
      </c>
      <c r="G5" s="102">
        <v>-1</v>
      </c>
      <c r="H5" s="102">
        <v>-325</v>
      </c>
      <c r="I5" s="28">
        <v>454</v>
      </c>
      <c r="J5" s="28">
        <v>191</v>
      </c>
      <c r="K5" s="28">
        <v>16</v>
      </c>
    </row>
    <row r="6" spans="1:11" ht="24" customHeight="1" x14ac:dyDescent="0.15">
      <c r="A6" s="47" t="s">
        <v>340</v>
      </c>
      <c r="B6" s="93">
        <v>744</v>
      </c>
      <c r="C6" s="91">
        <v>608</v>
      </c>
      <c r="D6" s="91">
        <v>136</v>
      </c>
      <c r="E6" s="91">
        <v>3098</v>
      </c>
      <c r="F6" s="91">
        <v>3273</v>
      </c>
      <c r="G6" s="102">
        <v>4</v>
      </c>
      <c r="H6" s="102">
        <v>-171</v>
      </c>
      <c r="I6" s="28">
        <v>419</v>
      </c>
      <c r="J6" s="28">
        <v>174</v>
      </c>
      <c r="K6" s="28">
        <v>12</v>
      </c>
    </row>
    <row r="7" spans="1:11" ht="24" customHeight="1" x14ac:dyDescent="0.15">
      <c r="A7" s="47" t="s">
        <v>855</v>
      </c>
      <c r="B7" s="93">
        <v>675</v>
      </c>
      <c r="C7" s="91">
        <v>631</v>
      </c>
      <c r="D7" s="91">
        <v>44</v>
      </c>
      <c r="E7" s="91">
        <v>2692</v>
      </c>
      <c r="F7" s="91">
        <v>3092</v>
      </c>
      <c r="G7" s="102">
        <v>7</v>
      </c>
      <c r="H7" s="102">
        <v>-393</v>
      </c>
      <c r="I7" s="28">
        <v>426</v>
      </c>
      <c r="J7" s="28">
        <v>164</v>
      </c>
      <c r="K7" s="28">
        <v>11</v>
      </c>
    </row>
    <row r="8" spans="1:11" ht="24" customHeight="1" x14ac:dyDescent="0.15">
      <c r="A8" s="21" t="s">
        <v>864</v>
      </c>
      <c r="B8" s="93">
        <v>678</v>
      </c>
      <c r="C8" s="91">
        <v>656</v>
      </c>
      <c r="D8" s="91">
        <v>22</v>
      </c>
      <c r="E8" s="91">
        <v>2762</v>
      </c>
      <c r="F8" s="91">
        <v>3146</v>
      </c>
      <c r="G8" s="102">
        <v>35</v>
      </c>
      <c r="H8" s="102">
        <v>-349</v>
      </c>
      <c r="I8" s="28">
        <v>376</v>
      </c>
      <c r="J8" s="28">
        <v>158</v>
      </c>
      <c r="K8" s="28">
        <v>11</v>
      </c>
    </row>
    <row r="9" spans="1:11" ht="24" customHeight="1" x14ac:dyDescent="0.15">
      <c r="A9" s="47" t="s">
        <v>1581</v>
      </c>
      <c r="B9" s="93">
        <v>633</v>
      </c>
      <c r="C9" s="91">
        <v>628</v>
      </c>
      <c r="D9" s="91">
        <v>5</v>
      </c>
      <c r="E9" s="91">
        <v>2857</v>
      </c>
      <c r="F9" s="91">
        <v>3109</v>
      </c>
      <c r="G9" s="102">
        <v>10</v>
      </c>
      <c r="H9" s="102">
        <v>-242</v>
      </c>
      <c r="I9" s="28">
        <v>423</v>
      </c>
      <c r="J9" s="28">
        <v>165</v>
      </c>
      <c r="K9" s="28">
        <v>9</v>
      </c>
    </row>
    <row r="10" spans="1:11" ht="24" customHeight="1" x14ac:dyDescent="0.15">
      <c r="A10" s="47" t="s">
        <v>1659</v>
      </c>
      <c r="B10" s="93">
        <v>649</v>
      </c>
      <c r="C10" s="91">
        <v>657</v>
      </c>
      <c r="D10" s="91">
        <v>-8</v>
      </c>
      <c r="E10" s="91">
        <v>2814</v>
      </c>
      <c r="F10" s="91">
        <v>3132</v>
      </c>
      <c r="G10" s="102">
        <v>-8</v>
      </c>
      <c r="H10" s="102">
        <v>-326</v>
      </c>
      <c r="I10" s="28">
        <v>368</v>
      </c>
      <c r="J10" s="28">
        <v>191</v>
      </c>
      <c r="K10" s="28">
        <v>7</v>
      </c>
    </row>
    <row r="11" spans="1:11" ht="24" customHeight="1" x14ac:dyDescent="0.15">
      <c r="A11" s="47" t="s">
        <v>1840</v>
      </c>
      <c r="B11" s="93">
        <v>642</v>
      </c>
      <c r="C11" s="91">
        <v>621</v>
      </c>
      <c r="D11" s="102">
        <v>21</v>
      </c>
      <c r="E11" s="91">
        <v>2742</v>
      </c>
      <c r="F11" s="91">
        <v>3066</v>
      </c>
      <c r="G11" s="102">
        <v>-1</v>
      </c>
      <c r="H11" s="102">
        <v>-325</v>
      </c>
      <c r="I11" s="28">
        <v>379</v>
      </c>
      <c r="J11" s="28">
        <v>162</v>
      </c>
      <c r="K11" s="28">
        <v>15</v>
      </c>
    </row>
    <row r="12" spans="1:11" ht="24" customHeight="1" x14ac:dyDescent="0.15">
      <c r="A12" s="47" t="s">
        <v>1937</v>
      </c>
      <c r="B12" s="93">
        <v>603</v>
      </c>
      <c r="C12" s="91">
        <v>645</v>
      </c>
      <c r="D12" s="102">
        <v>-42</v>
      </c>
      <c r="E12" s="91">
        <v>2756</v>
      </c>
      <c r="F12" s="91">
        <v>2926</v>
      </c>
      <c r="G12" s="102">
        <v>5</v>
      </c>
      <c r="H12" s="102">
        <v>-165</v>
      </c>
      <c r="I12" s="28">
        <v>360</v>
      </c>
      <c r="J12" s="28">
        <v>142</v>
      </c>
      <c r="K12" s="28">
        <v>12</v>
      </c>
    </row>
    <row r="13" spans="1:11" ht="24" customHeight="1" thickBot="1" x14ac:dyDescent="0.2">
      <c r="A13" s="80" t="s">
        <v>1991</v>
      </c>
      <c r="B13" s="103">
        <v>589</v>
      </c>
      <c r="C13" s="95">
        <v>685</v>
      </c>
      <c r="D13" s="102">
        <v>-96</v>
      </c>
      <c r="E13" s="95">
        <v>2702</v>
      </c>
      <c r="F13" s="95">
        <v>2981</v>
      </c>
      <c r="G13" s="102">
        <v>-9</v>
      </c>
      <c r="H13" s="102">
        <v>-288</v>
      </c>
      <c r="I13" s="39">
        <v>380</v>
      </c>
      <c r="J13" s="39">
        <v>137</v>
      </c>
      <c r="K13" s="39">
        <v>6</v>
      </c>
    </row>
    <row r="14" spans="1:11" ht="24" customHeight="1" x14ac:dyDescent="0.15">
      <c r="A14" s="735" t="s">
        <v>860</v>
      </c>
      <c r="B14" s="736"/>
      <c r="C14" s="736"/>
      <c r="D14" s="736"/>
      <c r="E14" s="736"/>
      <c r="F14" s="736"/>
      <c r="G14" s="736"/>
      <c r="H14" s="736"/>
      <c r="I14" s="736"/>
      <c r="J14" s="674" t="s">
        <v>611</v>
      </c>
      <c r="K14" s="674"/>
    </row>
    <row r="15" spans="1:11" ht="24" customHeight="1" x14ac:dyDescent="0.15">
      <c r="A15" s="733" t="s">
        <v>861</v>
      </c>
      <c r="B15" s="734"/>
      <c r="C15" s="734"/>
      <c r="D15" s="734"/>
      <c r="E15" s="734"/>
      <c r="F15" s="734"/>
      <c r="G15" s="734"/>
      <c r="H15" s="734"/>
      <c r="I15" s="734"/>
      <c r="J15" s="674"/>
      <c r="K15" s="674"/>
    </row>
    <row r="16" spans="1:11" ht="24" customHeight="1" x14ac:dyDescent="0.15">
      <c r="I16" s="21"/>
      <c r="J16" s="21"/>
      <c r="K16" s="21"/>
    </row>
    <row r="17" spans="1:11" ht="24" customHeight="1" x14ac:dyDescent="0.15">
      <c r="I17" s="21"/>
      <c r="J17" s="21"/>
      <c r="K17" s="21"/>
    </row>
    <row r="18" spans="1:11" ht="24" customHeight="1" thickBot="1" x14ac:dyDescent="0.2">
      <c r="A18" s="15" t="s">
        <v>862</v>
      </c>
      <c r="H18" s="83" t="s">
        <v>614</v>
      </c>
    </row>
    <row r="19" spans="1:11" ht="24" customHeight="1" x14ac:dyDescent="0.15">
      <c r="A19" s="726" t="s">
        <v>323</v>
      </c>
      <c r="B19" s="727" t="s">
        <v>785</v>
      </c>
      <c r="C19" s="660"/>
      <c r="D19" s="727" t="s">
        <v>613</v>
      </c>
      <c r="E19" s="662"/>
      <c r="F19" s="727" t="s">
        <v>612</v>
      </c>
      <c r="G19" s="662"/>
      <c r="H19" s="730" t="s">
        <v>816</v>
      </c>
      <c r="I19" s="660"/>
    </row>
    <row r="20" spans="1:11" s="18" customFormat="1" ht="24" customHeight="1" x14ac:dyDescent="0.15">
      <c r="A20" s="653"/>
      <c r="B20" s="98" t="s">
        <v>624</v>
      </c>
      <c r="C20" s="99" t="s">
        <v>269</v>
      </c>
      <c r="D20" s="98" t="s">
        <v>624</v>
      </c>
      <c r="E20" s="99" t="s">
        <v>269</v>
      </c>
      <c r="F20" s="98" t="s">
        <v>624</v>
      </c>
      <c r="G20" s="99" t="s">
        <v>269</v>
      </c>
      <c r="H20" s="99" t="s">
        <v>624</v>
      </c>
      <c r="I20" s="98" t="s">
        <v>269</v>
      </c>
    </row>
    <row r="21" spans="1:11" ht="24" customHeight="1" x14ac:dyDescent="0.15">
      <c r="A21" s="47" t="s">
        <v>1994</v>
      </c>
      <c r="B21" s="105">
        <f t="shared" ref="B21:B28" si="0">IF(SUM(D21,F21,H21)=0,"",SUM(D21,F21,H21))</f>
        <v>695</v>
      </c>
      <c r="C21" s="106">
        <f t="shared" ref="C21:C28" si="1">IF(SUM(E21,G21,I21)=0,"",SUM(E21,G21,I21))</f>
        <v>1303</v>
      </c>
      <c r="D21" s="91">
        <v>89</v>
      </c>
      <c r="E21" s="91">
        <v>156</v>
      </c>
      <c r="F21" s="91">
        <v>514</v>
      </c>
      <c r="G21" s="91">
        <v>950</v>
      </c>
      <c r="H21" s="91">
        <v>92</v>
      </c>
      <c r="I21" s="28">
        <v>197</v>
      </c>
    </row>
    <row r="22" spans="1:11" ht="24" customHeight="1" x14ac:dyDescent="0.15">
      <c r="A22" s="47" t="s">
        <v>724</v>
      </c>
      <c r="B22" s="105">
        <f t="shared" si="0"/>
        <v>662</v>
      </c>
      <c r="C22" s="106">
        <f t="shared" si="1"/>
        <v>1222</v>
      </c>
      <c r="D22" s="91">
        <v>71</v>
      </c>
      <c r="E22" s="91">
        <v>136</v>
      </c>
      <c r="F22" s="91">
        <v>503</v>
      </c>
      <c r="G22" s="91">
        <v>896</v>
      </c>
      <c r="H22" s="91">
        <v>88</v>
      </c>
      <c r="I22" s="28">
        <v>190</v>
      </c>
    </row>
    <row r="23" spans="1:11" ht="24" customHeight="1" x14ac:dyDescent="0.15">
      <c r="A23" s="47" t="s">
        <v>340</v>
      </c>
      <c r="B23" s="105">
        <f t="shared" si="0"/>
        <v>667</v>
      </c>
      <c r="C23" s="106">
        <f t="shared" si="1"/>
        <v>1241</v>
      </c>
      <c r="D23" s="91">
        <v>94</v>
      </c>
      <c r="E23" s="91">
        <v>174</v>
      </c>
      <c r="F23" s="91">
        <v>492</v>
      </c>
      <c r="G23" s="91">
        <v>854</v>
      </c>
      <c r="H23" s="91">
        <v>81</v>
      </c>
      <c r="I23" s="28">
        <v>213</v>
      </c>
    </row>
    <row r="24" spans="1:11" ht="24" customHeight="1" x14ac:dyDescent="0.15">
      <c r="A24" s="47" t="s">
        <v>855</v>
      </c>
      <c r="B24" s="105">
        <f t="shared" si="0"/>
        <v>664</v>
      </c>
      <c r="C24" s="106">
        <f t="shared" si="1"/>
        <v>1204</v>
      </c>
      <c r="D24" s="91">
        <v>82</v>
      </c>
      <c r="E24" s="91">
        <v>154</v>
      </c>
      <c r="F24" s="91">
        <v>484</v>
      </c>
      <c r="G24" s="91">
        <v>842</v>
      </c>
      <c r="H24" s="91">
        <v>98</v>
      </c>
      <c r="I24" s="28">
        <v>208</v>
      </c>
    </row>
    <row r="25" spans="1:11" ht="24" customHeight="1" x14ac:dyDescent="0.15">
      <c r="A25" s="21" t="s">
        <v>864</v>
      </c>
      <c r="B25" s="105">
        <f t="shared" si="0"/>
        <v>665</v>
      </c>
      <c r="C25" s="106">
        <f t="shared" si="1"/>
        <v>1176</v>
      </c>
      <c r="D25" s="91">
        <v>92</v>
      </c>
      <c r="E25" s="91">
        <v>170</v>
      </c>
      <c r="F25" s="91">
        <v>478</v>
      </c>
      <c r="G25" s="91">
        <v>797</v>
      </c>
      <c r="H25" s="91">
        <v>95</v>
      </c>
      <c r="I25" s="28">
        <v>209</v>
      </c>
    </row>
    <row r="26" spans="1:11" ht="24" customHeight="1" x14ac:dyDescent="0.15">
      <c r="A26" s="47" t="s">
        <v>1581</v>
      </c>
      <c r="B26" s="105">
        <f t="shared" si="0"/>
        <v>601</v>
      </c>
      <c r="C26" s="106">
        <f t="shared" si="1"/>
        <v>1207</v>
      </c>
      <c r="D26" s="91">
        <v>86</v>
      </c>
      <c r="E26" s="91">
        <v>172</v>
      </c>
      <c r="F26" s="91">
        <v>404</v>
      </c>
      <c r="G26" s="91">
        <v>772</v>
      </c>
      <c r="H26" s="91">
        <v>111</v>
      </c>
      <c r="I26" s="28">
        <v>263</v>
      </c>
    </row>
    <row r="27" spans="1:11" ht="24" customHeight="1" x14ac:dyDescent="0.15">
      <c r="A27" s="47" t="s">
        <v>1659</v>
      </c>
      <c r="B27" s="105">
        <f t="shared" si="0"/>
        <v>610</v>
      </c>
      <c r="C27" s="106">
        <f t="shared" si="1"/>
        <v>1211</v>
      </c>
      <c r="D27" s="91">
        <v>78</v>
      </c>
      <c r="E27" s="91">
        <v>156</v>
      </c>
      <c r="F27" s="91">
        <v>392</v>
      </c>
      <c r="G27" s="91">
        <v>749</v>
      </c>
      <c r="H27" s="91">
        <v>140</v>
      </c>
      <c r="I27" s="28">
        <v>306</v>
      </c>
    </row>
    <row r="28" spans="1:11" ht="24" customHeight="1" x14ac:dyDescent="0.15">
      <c r="A28" s="47" t="s">
        <v>1840</v>
      </c>
      <c r="B28" s="105">
        <f t="shared" si="0"/>
        <v>632</v>
      </c>
      <c r="C28" s="106">
        <f t="shared" si="1"/>
        <v>1219</v>
      </c>
      <c r="D28" s="91">
        <v>67</v>
      </c>
      <c r="E28" s="91">
        <v>150</v>
      </c>
      <c r="F28" s="91">
        <v>378</v>
      </c>
      <c r="G28" s="91">
        <v>713</v>
      </c>
      <c r="H28" s="91">
        <v>187</v>
      </c>
      <c r="I28" s="28">
        <v>356</v>
      </c>
    </row>
    <row r="29" spans="1:11" ht="24" customHeight="1" x14ac:dyDescent="0.15">
      <c r="A29" s="47" t="s">
        <v>1937</v>
      </c>
      <c r="B29" s="105">
        <f>IF(SUM(D29,F29,H29)=0,"",SUM(D29,F29,H29))</f>
        <v>666</v>
      </c>
      <c r="C29" s="106">
        <f>IF(SUM(E29,G29,I29)=0,"",SUM(E29,G29,I29))</f>
        <v>1239</v>
      </c>
      <c r="D29" s="91">
        <v>70</v>
      </c>
      <c r="E29" s="91">
        <v>154</v>
      </c>
      <c r="F29" s="91">
        <v>370</v>
      </c>
      <c r="G29" s="91">
        <v>689</v>
      </c>
      <c r="H29" s="91">
        <v>226</v>
      </c>
      <c r="I29" s="28">
        <v>396</v>
      </c>
    </row>
    <row r="30" spans="1:11" ht="24" customHeight="1" thickBot="1" x14ac:dyDescent="0.2">
      <c r="A30" s="80" t="s">
        <v>1991</v>
      </c>
      <c r="B30" s="107">
        <f>IF(SUM(D30,F30,H30)=0,"",SUM(D30,F30,H30))</f>
        <v>703</v>
      </c>
      <c r="C30" s="108">
        <f>IF(SUM(E30,G30,I30)=0,"",SUM(E30,G30,I30))</f>
        <v>1267</v>
      </c>
      <c r="D30" s="95">
        <v>64</v>
      </c>
      <c r="E30" s="95">
        <v>142</v>
      </c>
      <c r="F30" s="95">
        <v>359</v>
      </c>
      <c r="G30" s="95">
        <v>660</v>
      </c>
      <c r="H30" s="95">
        <v>280</v>
      </c>
      <c r="I30" s="39">
        <v>465</v>
      </c>
    </row>
    <row r="31" spans="1:11" ht="24" customHeight="1" x14ac:dyDescent="0.15">
      <c r="G31" s="674" t="s">
        <v>611</v>
      </c>
      <c r="H31" s="674"/>
      <c r="I31" s="674"/>
    </row>
    <row r="32" spans="1:11" ht="15.95" customHeight="1" x14ac:dyDescent="0.15">
      <c r="D32" s="731" t="s">
        <v>863</v>
      </c>
      <c r="E32" s="731"/>
      <c r="F32" s="731"/>
      <c r="G32" s="731"/>
      <c r="H32" s="731"/>
      <c r="I32" s="732"/>
    </row>
  </sheetData>
  <sheetProtection sheet="1"/>
  <mergeCells count="17">
    <mergeCell ref="K2:K3"/>
    <mergeCell ref="J2:J3"/>
    <mergeCell ref="A2:A3"/>
    <mergeCell ref="B2:D2"/>
    <mergeCell ref="E2:H2"/>
    <mergeCell ref="D32:I32"/>
    <mergeCell ref="J15:K15"/>
    <mergeCell ref="A15:I15"/>
    <mergeCell ref="A14:I14"/>
    <mergeCell ref="J14:K14"/>
    <mergeCell ref="G31:I31"/>
    <mergeCell ref="I2:I3"/>
    <mergeCell ref="A19:A20"/>
    <mergeCell ref="B19:C19"/>
    <mergeCell ref="D19:E19"/>
    <mergeCell ref="F19:G19"/>
    <mergeCell ref="H19:I19"/>
  </mergeCells>
  <phoneticPr fontId="2"/>
  <pageMargins left="0.78740157480314965" right="0.78740157480314965" top="0.98425196850393704" bottom="0.98425196850393704" header="0.51181102362204722" footer="0.51181102362204722"/>
  <pageSetup paperSize="9" firstPageNumber="7" orientation="portrait" useFirstPageNumber="1" r:id="rId1"/>
  <headerFooter alignWithMargins="0">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49"/>
  <dimension ref="A1:T41"/>
  <sheetViews>
    <sheetView topLeftCell="A4" zoomScaleNormal="100" workbookViewId="0">
      <selection activeCell="P11" sqref="P11"/>
    </sheetView>
  </sheetViews>
  <sheetFormatPr defaultRowHeight="13.5" x14ac:dyDescent="0.15"/>
  <cols>
    <col min="1" max="1" width="5.75" style="83" customWidth="1"/>
    <col min="2" max="2" width="13.125" style="83" customWidth="1"/>
    <col min="3" max="19" width="7.75" style="83" customWidth="1"/>
    <col min="20" max="16384" width="9" style="83"/>
  </cols>
  <sheetData>
    <row r="1" spans="1:20" ht="21" customHeight="1" thickBot="1" x14ac:dyDescent="0.2">
      <c r="A1" s="762">
        <v>60</v>
      </c>
      <c r="B1" s="95" t="s">
        <v>1198</v>
      </c>
      <c r="C1" s="95"/>
      <c r="D1" s="95"/>
      <c r="E1" s="95"/>
      <c r="F1" s="95"/>
      <c r="G1" s="95"/>
      <c r="H1" s="95"/>
      <c r="I1" s="95"/>
      <c r="J1" s="95"/>
      <c r="K1" s="91"/>
      <c r="R1" s="737" t="s">
        <v>1987</v>
      </c>
      <c r="S1" s="683"/>
      <c r="T1" s="683"/>
    </row>
    <row r="2" spans="1:20" ht="21" customHeight="1" x14ac:dyDescent="0.15">
      <c r="A2" s="762"/>
      <c r="B2" s="722" t="s">
        <v>943</v>
      </c>
      <c r="C2" s="1015" t="s">
        <v>1936</v>
      </c>
      <c r="D2" s="1016"/>
      <c r="E2" s="1016"/>
      <c r="F2" s="1016"/>
      <c r="G2" s="1016"/>
      <c r="H2" s="1016"/>
      <c r="I2" s="1015" t="s">
        <v>1199</v>
      </c>
      <c r="J2" s="1016"/>
      <c r="K2" s="1016"/>
      <c r="L2" s="1015" t="s">
        <v>1200</v>
      </c>
      <c r="M2" s="1016"/>
      <c r="N2" s="1016"/>
      <c r="O2" s="1016"/>
      <c r="P2" s="1016"/>
      <c r="Q2" s="1016"/>
      <c r="R2" s="1019" t="s">
        <v>1201</v>
      </c>
      <c r="S2" s="1016"/>
      <c r="T2" s="1016"/>
    </row>
    <row r="3" spans="1:20" ht="21" customHeight="1" x14ac:dyDescent="0.15">
      <c r="A3" s="762"/>
      <c r="B3" s="653"/>
      <c r="C3" s="906" t="s">
        <v>1202</v>
      </c>
      <c r="D3" s="1020"/>
      <c r="E3" s="906" t="s">
        <v>1203</v>
      </c>
      <c r="F3" s="908"/>
      <c r="G3" s="906" t="s">
        <v>1204</v>
      </c>
      <c r="H3" s="908"/>
      <c r="I3" s="177" t="s">
        <v>1202</v>
      </c>
      <c r="J3" s="177" t="s">
        <v>1203</v>
      </c>
      <c r="K3" s="177" t="s">
        <v>1204</v>
      </c>
      <c r="L3" s="1021" t="s">
        <v>1202</v>
      </c>
      <c r="M3" s="1022"/>
      <c r="N3" s="1021" t="s">
        <v>1203</v>
      </c>
      <c r="O3" s="1022"/>
      <c r="P3" s="1021" t="s">
        <v>1204</v>
      </c>
      <c r="Q3" s="1022"/>
      <c r="R3" s="177" t="s">
        <v>1202</v>
      </c>
      <c r="S3" s="177" t="s">
        <v>1203</v>
      </c>
      <c r="T3" s="177" t="s">
        <v>1204</v>
      </c>
    </row>
    <row r="4" spans="1:20" ht="21" customHeight="1" x14ac:dyDescent="0.15">
      <c r="A4" s="762"/>
      <c r="B4" s="317" t="s">
        <v>1660</v>
      </c>
      <c r="C4" s="541">
        <v>14</v>
      </c>
      <c r="D4" s="542">
        <v>7</v>
      </c>
      <c r="E4" s="317">
        <v>1395</v>
      </c>
      <c r="F4" s="542">
        <v>820</v>
      </c>
      <c r="G4" s="317">
        <v>192</v>
      </c>
      <c r="H4" s="542">
        <v>115</v>
      </c>
      <c r="I4" s="317">
        <v>3</v>
      </c>
      <c r="J4" s="317">
        <v>164</v>
      </c>
      <c r="K4" s="317">
        <v>111</v>
      </c>
      <c r="L4" s="317">
        <v>7</v>
      </c>
      <c r="M4" s="542">
        <v>5</v>
      </c>
      <c r="N4" s="317">
        <v>355</v>
      </c>
      <c r="O4" s="542">
        <v>255</v>
      </c>
      <c r="P4" s="317">
        <v>243</v>
      </c>
      <c r="Q4" s="542">
        <v>222</v>
      </c>
      <c r="R4" s="317">
        <v>1</v>
      </c>
      <c r="S4" s="317">
        <v>100</v>
      </c>
      <c r="T4" s="317">
        <v>81</v>
      </c>
    </row>
    <row r="5" spans="1:20" ht="21" customHeight="1" x14ac:dyDescent="0.15">
      <c r="A5" s="762"/>
      <c r="B5" s="316" t="s">
        <v>1659</v>
      </c>
      <c r="C5" s="541">
        <v>14</v>
      </c>
      <c r="D5" s="542">
        <v>7</v>
      </c>
      <c r="E5" s="317">
        <v>1483</v>
      </c>
      <c r="F5" s="542">
        <v>820</v>
      </c>
      <c r="G5" s="317">
        <v>202</v>
      </c>
      <c r="H5" s="542">
        <v>113</v>
      </c>
      <c r="I5" s="317">
        <v>3</v>
      </c>
      <c r="J5" s="317">
        <v>164</v>
      </c>
      <c r="K5" s="317">
        <v>120</v>
      </c>
      <c r="L5" s="317">
        <v>7</v>
      </c>
      <c r="M5" s="542">
        <v>5</v>
      </c>
      <c r="N5" s="317">
        <v>355</v>
      </c>
      <c r="O5" s="542">
        <v>255</v>
      </c>
      <c r="P5" s="317">
        <v>241</v>
      </c>
      <c r="Q5" s="542">
        <v>220</v>
      </c>
      <c r="R5" s="317">
        <v>1</v>
      </c>
      <c r="S5" s="317">
        <v>100</v>
      </c>
      <c r="T5" s="317">
        <v>80</v>
      </c>
    </row>
    <row r="6" spans="1:20" ht="21" customHeight="1" x14ac:dyDescent="0.15">
      <c r="A6" s="762"/>
      <c r="B6" s="316" t="s">
        <v>1840</v>
      </c>
      <c r="C6" s="541">
        <v>14</v>
      </c>
      <c r="D6" s="543">
        <v>7</v>
      </c>
      <c r="E6" s="317">
        <v>1483</v>
      </c>
      <c r="F6" s="543">
        <v>820</v>
      </c>
      <c r="G6" s="317">
        <v>219</v>
      </c>
      <c r="H6" s="543">
        <v>114</v>
      </c>
      <c r="I6" s="317">
        <v>3</v>
      </c>
      <c r="J6" s="317">
        <v>176</v>
      </c>
      <c r="K6" s="317">
        <v>151</v>
      </c>
      <c r="L6" s="317">
        <v>7</v>
      </c>
      <c r="M6" s="543">
        <v>5</v>
      </c>
      <c r="N6" s="317">
        <v>367</v>
      </c>
      <c r="O6" s="543">
        <v>267</v>
      </c>
      <c r="P6" s="317">
        <v>255</v>
      </c>
      <c r="Q6" s="543">
        <v>234</v>
      </c>
      <c r="R6" s="317">
        <v>1</v>
      </c>
      <c r="S6" s="317">
        <v>100</v>
      </c>
      <c r="T6" s="317">
        <v>63</v>
      </c>
    </row>
    <row r="7" spans="1:20" ht="21" customHeight="1" x14ac:dyDescent="0.15">
      <c r="A7" s="762"/>
      <c r="B7" s="316" t="s">
        <v>1937</v>
      </c>
      <c r="C7" s="541">
        <v>14</v>
      </c>
      <c r="D7" s="543">
        <v>7</v>
      </c>
      <c r="E7" s="317">
        <v>1483</v>
      </c>
      <c r="F7" s="543">
        <v>820</v>
      </c>
      <c r="G7" s="317">
        <v>212</v>
      </c>
      <c r="H7" s="543">
        <v>101</v>
      </c>
      <c r="I7" s="317">
        <v>3</v>
      </c>
      <c r="J7" s="317">
        <v>176</v>
      </c>
      <c r="K7" s="317">
        <v>155</v>
      </c>
      <c r="L7" s="317">
        <v>7</v>
      </c>
      <c r="M7" s="543">
        <v>5</v>
      </c>
      <c r="N7" s="317">
        <v>367</v>
      </c>
      <c r="O7" s="543">
        <v>267</v>
      </c>
      <c r="P7" s="317">
        <v>259</v>
      </c>
      <c r="Q7" s="543">
        <v>238</v>
      </c>
      <c r="R7" s="317">
        <v>1</v>
      </c>
      <c r="S7" s="317">
        <v>100</v>
      </c>
      <c r="T7" s="317">
        <v>80</v>
      </c>
    </row>
    <row r="8" spans="1:20" ht="21" customHeight="1" thickBot="1" x14ac:dyDescent="0.2">
      <c r="A8" s="762"/>
      <c r="B8" s="319" t="s">
        <v>1991</v>
      </c>
      <c r="C8" s="544">
        <v>14</v>
      </c>
      <c r="D8" s="543">
        <v>7</v>
      </c>
      <c r="E8" s="447">
        <v>1557</v>
      </c>
      <c r="F8" s="543">
        <v>820</v>
      </c>
      <c r="G8" s="317">
        <v>221</v>
      </c>
      <c r="H8" s="543">
        <v>107</v>
      </c>
      <c r="I8" s="447">
        <v>3</v>
      </c>
      <c r="J8" s="447">
        <v>176</v>
      </c>
      <c r="K8" s="447">
        <v>151</v>
      </c>
      <c r="L8" s="447">
        <v>7</v>
      </c>
      <c r="M8" s="545">
        <v>5</v>
      </c>
      <c r="N8" s="447">
        <v>367</v>
      </c>
      <c r="O8" s="545">
        <v>267</v>
      </c>
      <c r="P8" s="447">
        <v>251</v>
      </c>
      <c r="Q8" s="545">
        <v>232</v>
      </c>
      <c r="R8" s="447">
        <v>1</v>
      </c>
      <c r="S8" s="447">
        <v>100</v>
      </c>
      <c r="T8" s="447">
        <v>85</v>
      </c>
    </row>
    <row r="9" spans="1:20" ht="21" customHeight="1" x14ac:dyDescent="0.15">
      <c r="A9" s="762"/>
      <c r="B9" s="868" t="s">
        <v>1205</v>
      </c>
      <c r="C9" s="736"/>
      <c r="D9" s="736"/>
      <c r="E9" s="736"/>
      <c r="F9" s="736"/>
      <c r="G9" s="736"/>
      <c r="H9" s="736"/>
      <c r="I9" s="736"/>
      <c r="J9" s="736"/>
      <c r="K9" s="736"/>
      <c r="L9" s="736"/>
      <c r="M9" s="736"/>
      <c r="N9" s="736"/>
      <c r="O9" s="736"/>
      <c r="P9" s="736"/>
      <c r="Q9" s="736"/>
      <c r="R9" s="736"/>
      <c r="S9" s="736"/>
    </row>
    <row r="10" spans="1:20" ht="21" customHeight="1" x14ac:dyDescent="0.15">
      <c r="A10" s="762"/>
      <c r="G10" s="92"/>
      <c r="H10" s="21"/>
      <c r="I10" s="21"/>
      <c r="J10" s="21"/>
      <c r="K10" s="21"/>
      <c r="L10" s="21"/>
      <c r="M10" s="21"/>
      <c r="N10" s="21"/>
      <c r="O10" s="713" t="s">
        <v>1989</v>
      </c>
      <c r="P10" s="713"/>
      <c r="Q10" s="713"/>
      <c r="R10" s="713"/>
      <c r="S10" s="713"/>
      <c r="T10" s="713"/>
    </row>
    <row r="11" spans="1:20" ht="21" customHeight="1" x14ac:dyDescent="0.15">
      <c r="A11" s="762"/>
    </row>
    <row r="12" spans="1:20" ht="21" customHeight="1" thickBot="1" x14ac:dyDescent="0.2">
      <c r="A12" s="762"/>
      <c r="B12" s="95" t="s">
        <v>1206</v>
      </c>
      <c r="C12" s="95"/>
      <c r="D12" s="95"/>
      <c r="E12" s="95"/>
      <c r="F12" s="95"/>
      <c r="G12" s="95"/>
      <c r="H12" s="95"/>
      <c r="I12" s="95"/>
      <c r="J12" s="95"/>
      <c r="K12" s="95"/>
      <c r="L12" s="95"/>
      <c r="M12" s="95"/>
      <c r="N12" s="95"/>
      <c r="O12" s="95"/>
      <c r="P12" s="95"/>
      <c r="Q12" s="91"/>
      <c r="R12" s="91"/>
    </row>
    <row r="13" spans="1:20" ht="21" customHeight="1" x14ac:dyDescent="0.15">
      <c r="A13" s="762"/>
      <c r="B13" s="743" t="s">
        <v>664</v>
      </c>
      <c r="C13" s="1018"/>
      <c r="D13" s="335" t="s">
        <v>499</v>
      </c>
      <c r="E13" s="335" t="s">
        <v>1810</v>
      </c>
      <c r="F13" s="335" t="s">
        <v>1039</v>
      </c>
      <c r="G13" s="352" t="s">
        <v>1811</v>
      </c>
      <c r="H13" s="335" t="s">
        <v>1035</v>
      </c>
      <c r="I13" s="335" t="s">
        <v>1040</v>
      </c>
      <c r="J13" s="335" t="s">
        <v>1207</v>
      </c>
      <c r="K13" s="546" t="s">
        <v>1812</v>
      </c>
      <c r="L13" s="335" t="s">
        <v>1816</v>
      </c>
      <c r="M13" s="335"/>
      <c r="N13" s="335" t="s">
        <v>1814</v>
      </c>
      <c r="O13" s="335" t="s">
        <v>1819</v>
      </c>
      <c r="P13" s="335" t="s">
        <v>1818</v>
      </c>
      <c r="Q13" s="335" t="s">
        <v>2034</v>
      </c>
      <c r="R13" s="335" t="s">
        <v>2032</v>
      </c>
      <c r="S13" s="855" t="s">
        <v>817</v>
      </c>
      <c r="T13" s="740"/>
    </row>
    <row r="14" spans="1:20" ht="21" customHeight="1" x14ac:dyDescent="0.15">
      <c r="A14" s="762"/>
      <c r="B14" s="861"/>
      <c r="C14" s="860"/>
      <c r="D14" s="339"/>
      <c r="E14" s="339" t="s">
        <v>1815</v>
      </c>
      <c r="F14" s="339"/>
      <c r="G14" s="339" t="s">
        <v>1815</v>
      </c>
      <c r="H14" s="339"/>
      <c r="I14" s="339"/>
      <c r="J14" s="339"/>
      <c r="K14" s="547"/>
      <c r="L14" s="339"/>
      <c r="M14" s="339" t="s">
        <v>1817</v>
      </c>
      <c r="N14" s="339" t="s">
        <v>1813</v>
      </c>
      <c r="O14" s="339" t="s">
        <v>1815</v>
      </c>
      <c r="P14" s="339" t="s">
        <v>1815</v>
      </c>
      <c r="Q14" s="339"/>
      <c r="R14" s="339" t="s">
        <v>2035</v>
      </c>
      <c r="S14" s="856"/>
      <c r="T14" s="840"/>
    </row>
    <row r="15" spans="1:20" ht="21" customHeight="1" x14ac:dyDescent="0.15">
      <c r="A15" s="762"/>
      <c r="B15" s="744"/>
      <c r="C15" s="744"/>
      <c r="D15" s="342" t="s">
        <v>1209</v>
      </c>
      <c r="E15" s="342" t="s">
        <v>1813</v>
      </c>
      <c r="F15" s="342" t="s">
        <v>1209</v>
      </c>
      <c r="G15" s="342" t="s">
        <v>1813</v>
      </c>
      <c r="H15" s="342" t="s">
        <v>1209</v>
      </c>
      <c r="I15" s="342" t="s">
        <v>1209</v>
      </c>
      <c r="J15" s="342" t="s">
        <v>1209</v>
      </c>
      <c r="K15" s="548" t="s">
        <v>1210</v>
      </c>
      <c r="L15" s="342" t="s">
        <v>1813</v>
      </c>
      <c r="M15" s="342"/>
      <c r="N15" s="342" t="s">
        <v>1208</v>
      </c>
      <c r="O15" s="342" t="s">
        <v>1813</v>
      </c>
      <c r="P15" s="342" t="s">
        <v>1813</v>
      </c>
      <c r="Q15" s="342" t="s">
        <v>1813</v>
      </c>
      <c r="R15" s="342" t="s">
        <v>1813</v>
      </c>
      <c r="S15" s="857"/>
      <c r="T15" s="980"/>
    </row>
    <row r="16" spans="1:20" ht="21" customHeight="1" x14ac:dyDescent="0.15">
      <c r="A16" s="762"/>
      <c r="B16" s="987" t="s">
        <v>2012</v>
      </c>
      <c r="C16" s="268" t="s">
        <v>1211</v>
      </c>
      <c r="D16" s="549">
        <v>8</v>
      </c>
      <c r="E16" s="550">
        <v>13</v>
      </c>
      <c r="F16" s="550">
        <v>15</v>
      </c>
      <c r="G16" s="550">
        <v>19</v>
      </c>
      <c r="H16" s="550">
        <v>10</v>
      </c>
      <c r="I16" s="550">
        <v>7</v>
      </c>
      <c r="J16" s="550">
        <v>5</v>
      </c>
      <c r="K16" s="550">
        <v>18</v>
      </c>
      <c r="L16" s="550">
        <v>12</v>
      </c>
      <c r="M16" s="550">
        <v>23</v>
      </c>
      <c r="N16" s="550">
        <v>15</v>
      </c>
      <c r="O16" s="550">
        <v>23</v>
      </c>
      <c r="P16" s="550">
        <v>5</v>
      </c>
      <c r="Q16" s="550">
        <v>19</v>
      </c>
      <c r="R16" s="550" t="s">
        <v>1</v>
      </c>
      <c r="S16" s="1023">
        <f t="shared" ref="S16:S25" si="0">IF(SUM(D16:R16)=0,"",SUM(D16:R16))</f>
        <v>192</v>
      </c>
      <c r="T16" s="1024"/>
    </row>
    <row r="17" spans="1:20" ht="21" customHeight="1" x14ac:dyDescent="0.15">
      <c r="A17" s="762"/>
      <c r="B17" s="987"/>
      <c r="C17" s="268" t="s">
        <v>1212</v>
      </c>
      <c r="D17" s="541">
        <v>71</v>
      </c>
      <c r="E17" s="317">
        <v>112</v>
      </c>
      <c r="F17" s="317">
        <v>77</v>
      </c>
      <c r="G17" s="317">
        <v>88</v>
      </c>
      <c r="H17" s="317">
        <v>37</v>
      </c>
      <c r="I17" s="317">
        <v>65</v>
      </c>
      <c r="J17" s="317">
        <v>98</v>
      </c>
      <c r="K17" s="317">
        <v>130</v>
      </c>
      <c r="L17" s="317">
        <v>120</v>
      </c>
      <c r="M17" s="317">
        <v>168</v>
      </c>
      <c r="N17" s="317">
        <v>107</v>
      </c>
      <c r="O17" s="317">
        <v>138</v>
      </c>
      <c r="P17" s="317">
        <v>51</v>
      </c>
      <c r="Q17" s="317">
        <v>139</v>
      </c>
      <c r="R17" s="317" t="s">
        <v>369</v>
      </c>
      <c r="S17" s="1017">
        <f t="shared" si="0"/>
        <v>1401</v>
      </c>
      <c r="T17" s="896"/>
    </row>
    <row r="18" spans="1:20" ht="21" customHeight="1" x14ac:dyDescent="0.15">
      <c r="A18" s="762"/>
      <c r="B18" s="987" t="s">
        <v>1663</v>
      </c>
      <c r="C18" s="247" t="s">
        <v>1211</v>
      </c>
      <c r="D18" s="541">
        <v>8</v>
      </c>
      <c r="E18" s="317">
        <v>24</v>
      </c>
      <c r="F18" s="317">
        <v>14</v>
      </c>
      <c r="G18" s="317">
        <v>18</v>
      </c>
      <c r="H18" s="317">
        <v>8</v>
      </c>
      <c r="I18" s="317">
        <v>7</v>
      </c>
      <c r="J18" s="317">
        <v>10</v>
      </c>
      <c r="K18" s="317">
        <v>18</v>
      </c>
      <c r="L18" s="317">
        <v>12</v>
      </c>
      <c r="M18" s="317">
        <v>22</v>
      </c>
      <c r="N18" s="317">
        <v>14</v>
      </c>
      <c r="O18" s="317">
        <v>23</v>
      </c>
      <c r="P18" s="317">
        <v>7</v>
      </c>
      <c r="Q18" s="317">
        <v>17</v>
      </c>
      <c r="R18" s="317" t="s">
        <v>369</v>
      </c>
      <c r="S18" s="1017">
        <f t="shared" si="0"/>
        <v>202</v>
      </c>
      <c r="T18" s="896"/>
    </row>
    <row r="19" spans="1:20" ht="21" customHeight="1" x14ac:dyDescent="0.15">
      <c r="A19" s="762"/>
      <c r="B19" s="987"/>
      <c r="C19" s="247" t="s">
        <v>1212</v>
      </c>
      <c r="D19" s="541">
        <v>63</v>
      </c>
      <c r="E19" s="317">
        <v>159</v>
      </c>
      <c r="F19" s="317">
        <v>76</v>
      </c>
      <c r="G19" s="317">
        <v>106</v>
      </c>
      <c r="H19" s="317">
        <v>42</v>
      </c>
      <c r="I19" s="317">
        <v>63</v>
      </c>
      <c r="J19" s="317">
        <v>94</v>
      </c>
      <c r="K19" s="317">
        <v>133</v>
      </c>
      <c r="L19" s="317">
        <v>118</v>
      </c>
      <c r="M19" s="317">
        <v>166</v>
      </c>
      <c r="N19" s="317">
        <v>111</v>
      </c>
      <c r="O19" s="317">
        <v>137</v>
      </c>
      <c r="P19" s="317">
        <v>60</v>
      </c>
      <c r="Q19" s="317">
        <v>136</v>
      </c>
      <c r="R19" s="317" t="s">
        <v>369</v>
      </c>
      <c r="S19" s="1017">
        <f t="shared" si="0"/>
        <v>1464</v>
      </c>
      <c r="T19" s="896"/>
    </row>
    <row r="20" spans="1:20" ht="21" customHeight="1" x14ac:dyDescent="0.15">
      <c r="A20" s="762"/>
      <c r="B20" s="987" t="s">
        <v>1844</v>
      </c>
      <c r="C20" s="247" t="s">
        <v>1211</v>
      </c>
      <c r="D20" s="541">
        <v>10</v>
      </c>
      <c r="E20" s="317">
        <v>30</v>
      </c>
      <c r="F20" s="317">
        <v>14</v>
      </c>
      <c r="G20" s="317">
        <v>21</v>
      </c>
      <c r="H20" s="317">
        <v>9</v>
      </c>
      <c r="I20" s="317">
        <v>7</v>
      </c>
      <c r="J20" s="317">
        <v>14</v>
      </c>
      <c r="K20" s="317">
        <v>20</v>
      </c>
      <c r="L20" s="317">
        <v>13</v>
      </c>
      <c r="M20" s="317">
        <v>21</v>
      </c>
      <c r="N20" s="317">
        <v>17</v>
      </c>
      <c r="O20" s="317">
        <v>15</v>
      </c>
      <c r="P20" s="317">
        <v>11</v>
      </c>
      <c r="Q20" s="317">
        <v>17</v>
      </c>
      <c r="R20" s="317" t="s">
        <v>369</v>
      </c>
      <c r="S20" s="1017">
        <f t="shared" si="0"/>
        <v>219</v>
      </c>
      <c r="T20" s="896"/>
    </row>
    <row r="21" spans="1:20" ht="21" customHeight="1" x14ac:dyDescent="0.15">
      <c r="A21" s="762"/>
      <c r="B21" s="987"/>
      <c r="C21" s="247" t="s">
        <v>1212</v>
      </c>
      <c r="D21" s="541">
        <v>72</v>
      </c>
      <c r="E21" s="317">
        <v>176</v>
      </c>
      <c r="F21" s="317">
        <v>73</v>
      </c>
      <c r="G21" s="317">
        <v>116</v>
      </c>
      <c r="H21" s="317">
        <v>42</v>
      </c>
      <c r="I21" s="317">
        <v>57</v>
      </c>
      <c r="J21" s="317">
        <v>93</v>
      </c>
      <c r="K21" s="317">
        <v>131</v>
      </c>
      <c r="L21" s="317">
        <v>110</v>
      </c>
      <c r="M21" s="317">
        <v>168</v>
      </c>
      <c r="N21" s="317">
        <v>112</v>
      </c>
      <c r="O21" s="317">
        <v>130</v>
      </c>
      <c r="P21" s="317">
        <v>59</v>
      </c>
      <c r="Q21" s="317">
        <v>126</v>
      </c>
      <c r="R21" s="317" t="s">
        <v>369</v>
      </c>
      <c r="S21" s="1017">
        <f t="shared" si="0"/>
        <v>1465</v>
      </c>
      <c r="T21" s="896"/>
    </row>
    <row r="22" spans="1:20" ht="21" customHeight="1" x14ac:dyDescent="0.15">
      <c r="A22" s="762"/>
      <c r="B22" s="987" t="s">
        <v>1953</v>
      </c>
      <c r="C22" s="247" t="s">
        <v>1211</v>
      </c>
      <c r="D22" s="541">
        <v>12</v>
      </c>
      <c r="E22" s="317">
        <v>31</v>
      </c>
      <c r="F22" s="317">
        <v>12</v>
      </c>
      <c r="G22" s="317">
        <v>24</v>
      </c>
      <c r="H22" s="317">
        <v>11</v>
      </c>
      <c r="I22" s="317">
        <v>7</v>
      </c>
      <c r="J22" s="317">
        <v>14</v>
      </c>
      <c r="K22" s="317">
        <v>13</v>
      </c>
      <c r="L22" s="317">
        <v>13</v>
      </c>
      <c r="M22" s="317">
        <v>20</v>
      </c>
      <c r="N22" s="317">
        <v>16</v>
      </c>
      <c r="O22" s="317">
        <v>10</v>
      </c>
      <c r="P22" s="317">
        <v>13</v>
      </c>
      <c r="Q22" s="317">
        <v>16</v>
      </c>
      <c r="R22" s="317" t="s">
        <v>369</v>
      </c>
      <c r="S22" s="1017">
        <f t="shared" si="0"/>
        <v>212</v>
      </c>
      <c r="T22" s="896"/>
    </row>
    <row r="23" spans="1:20" ht="21" customHeight="1" x14ac:dyDescent="0.15">
      <c r="A23" s="762"/>
      <c r="B23" s="987"/>
      <c r="C23" s="247" t="s">
        <v>1212</v>
      </c>
      <c r="D23" s="541">
        <v>72</v>
      </c>
      <c r="E23" s="317">
        <v>176</v>
      </c>
      <c r="F23" s="317">
        <v>76</v>
      </c>
      <c r="G23" s="317">
        <v>111</v>
      </c>
      <c r="H23" s="317">
        <v>36</v>
      </c>
      <c r="I23" s="317">
        <v>59</v>
      </c>
      <c r="J23" s="317">
        <v>89</v>
      </c>
      <c r="K23" s="317">
        <v>129</v>
      </c>
      <c r="L23" s="317">
        <v>109</v>
      </c>
      <c r="M23" s="317">
        <v>168</v>
      </c>
      <c r="N23" s="317">
        <v>107</v>
      </c>
      <c r="O23" s="317">
        <v>127</v>
      </c>
      <c r="P23" s="317">
        <v>59</v>
      </c>
      <c r="Q23" s="317">
        <v>131</v>
      </c>
      <c r="R23" s="317" t="s">
        <v>369</v>
      </c>
      <c r="S23" s="1017">
        <f t="shared" si="0"/>
        <v>1449</v>
      </c>
      <c r="T23" s="896"/>
    </row>
    <row r="24" spans="1:20" ht="21" customHeight="1" x14ac:dyDescent="0.15">
      <c r="A24" s="762"/>
      <c r="B24" s="987" t="s">
        <v>2013</v>
      </c>
      <c r="C24" s="247" t="s">
        <v>1211</v>
      </c>
      <c r="D24" s="541" t="s">
        <v>1</v>
      </c>
      <c r="E24" s="317">
        <v>32</v>
      </c>
      <c r="F24" s="317">
        <v>10</v>
      </c>
      <c r="G24" s="317">
        <v>22</v>
      </c>
      <c r="H24" s="317">
        <v>8</v>
      </c>
      <c r="I24" s="317">
        <v>8</v>
      </c>
      <c r="J24" s="317">
        <v>13</v>
      </c>
      <c r="K24" s="317">
        <v>16</v>
      </c>
      <c r="L24" s="317">
        <v>13</v>
      </c>
      <c r="M24" s="317">
        <v>18</v>
      </c>
      <c r="N24" s="317">
        <v>18</v>
      </c>
      <c r="O24" s="317">
        <v>12</v>
      </c>
      <c r="P24" s="317">
        <v>12</v>
      </c>
      <c r="Q24" s="317">
        <v>18</v>
      </c>
      <c r="R24" s="317">
        <v>21</v>
      </c>
      <c r="S24" s="1017">
        <f t="shared" si="0"/>
        <v>221</v>
      </c>
      <c r="T24" s="896"/>
    </row>
    <row r="25" spans="1:20" ht="21" customHeight="1" thickBot="1" x14ac:dyDescent="0.2">
      <c r="A25" s="762"/>
      <c r="B25" s="1025"/>
      <c r="C25" s="381" t="s">
        <v>1212</v>
      </c>
      <c r="D25" s="544" t="s">
        <v>1</v>
      </c>
      <c r="E25" s="447">
        <v>186</v>
      </c>
      <c r="F25" s="447">
        <v>72</v>
      </c>
      <c r="G25" s="447">
        <v>117</v>
      </c>
      <c r="H25" s="447">
        <v>30</v>
      </c>
      <c r="I25" s="447">
        <v>66</v>
      </c>
      <c r="J25" s="447">
        <v>85</v>
      </c>
      <c r="K25" s="447">
        <v>124</v>
      </c>
      <c r="L25" s="447">
        <v>117</v>
      </c>
      <c r="M25" s="447">
        <v>167</v>
      </c>
      <c r="N25" s="447">
        <v>106</v>
      </c>
      <c r="O25" s="447">
        <v>123</v>
      </c>
      <c r="P25" s="447">
        <v>67</v>
      </c>
      <c r="Q25" s="447">
        <v>129</v>
      </c>
      <c r="R25" s="447">
        <v>108</v>
      </c>
      <c r="S25" s="1026">
        <f t="shared" si="0"/>
        <v>1497</v>
      </c>
      <c r="T25" s="1027"/>
    </row>
    <row r="26" spans="1:20" ht="21" customHeight="1" x14ac:dyDescent="0.15">
      <c r="A26" s="762"/>
      <c r="B26" s="83" t="s">
        <v>1213</v>
      </c>
      <c r="O26" s="738" t="s">
        <v>1990</v>
      </c>
      <c r="P26" s="738"/>
      <c r="Q26" s="738"/>
      <c r="R26" s="738"/>
      <c r="S26" s="686"/>
      <c r="T26" s="1028"/>
    </row>
    <row r="27" spans="1:20" x14ac:dyDescent="0.15">
      <c r="A27" s="390"/>
    </row>
    <row r="41" ht="12.75" customHeight="1" x14ac:dyDescent="0.15"/>
  </sheetData>
  <sheetProtection sheet="1"/>
  <mergeCells count="33">
    <mergeCell ref="S24:T24"/>
    <mergeCell ref="B22:B23"/>
    <mergeCell ref="A1:A26"/>
    <mergeCell ref="B2:B3"/>
    <mergeCell ref="B24:B25"/>
    <mergeCell ref="E3:F3"/>
    <mergeCell ref="L3:M3"/>
    <mergeCell ref="S25:T25"/>
    <mergeCell ref="P3:Q3"/>
    <mergeCell ref="O26:T26"/>
    <mergeCell ref="S19:T19"/>
    <mergeCell ref="B9:S9"/>
    <mergeCell ref="S16:T16"/>
    <mergeCell ref="B16:B17"/>
    <mergeCell ref="S17:T17"/>
    <mergeCell ref="S23:T23"/>
    <mergeCell ref="S18:T18"/>
    <mergeCell ref="R1:T1"/>
    <mergeCell ref="C2:H2"/>
    <mergeCell ref="I2:K2"/>
    <mergeCell ref="B18:B19"/>
    <mergeCell ref="S22:T22"/>
    <mergeCell ref="B13:C15"/>
    <mergeCell ref="B20:B21"/>
    <mergeCell ref="S21:T21"/>
    <mergeCell ref="L2:Q2"/>
    <mergeCell ref="G3:H3"/>
    <mergeCell ref="S13:T15"/>
    <mergeCell ref="R2:T2"/>
    <mergeCell ref="C3:D3"/>
    <mergeCell ref="N3:O3"/>
    <mergeCell ref="S20:T20"/>
    <mergeCell ref="O10:T10"/>
  </mergeCells>
  <phoneticPr fontId="2"/>
  <pageMargins left="0.39370078740157483" right="0.39370078740157483" top="0.98425196850393704" bottom="0.39370078740157483" header="0.51181102362204722" footer="0.51181102362204722"/>
  <pageSetup paperSize="9" scale="88" orientation="landscape" r:id="rId1"/>
  <headerFooter alignWithMargins="0">
    <oddHeader>&amp;C&amp;"ＭＳ 明朝,標準"&amp;16（1）社会福祉</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0"/>
  <dimension ref="A1:AB36"/>
  <sheetViews>
    <sheetView zoomScaleNormal="100" workbookViewId="0">
      <selection activeCell="P11" sqref="P11"/>
    </sheetView>
  </sheetViews>
  <sheetFormatPr defaultRowHeight="13.5" x14ac:dyDescent="0.15"/>
  <cols>
    <col min="1" max="1" width="5.625" style="83" customWidth="1"/>
    <col min="2" max="2" width="12.875" style="83" customWidth="1"/>
    <col min="3" max="19" width="8.625" style="83" customWidth="1"/>
    <col min="20" max="20" width="10.625" style="83" customWidth="1"/>
    <col min="21" max="27" width="8.625" style="83" customWidth="1"/>
    <col min="28" max="16384" width="9" style="83"/>
  </cols>
  <sheetData>
    <row r="1" spans="1:28" ht="21" customHeight="1" thickBot="1" x14ac:dyDescent="0.2">
      <c r="A1" s="762">
        <v>61</v>
      </c>
      <c r="B1" s="95" t="s">
        <v>1214</v>
      </c>
      <c r="C1" s="95"/>
      <c r="D1" s="95"/>
      <c r="E1" s="95"/>
      <c r="F1" s="95"/>
      <c r="G1" s="95"/>
      <c r="H1" s="95"/>
      <c r="I1" s="95"/>
      <c r="J1" s="95"/>
      <c r="K1" s="95"/>
      <c r="L1" s="95"/>
      <c r="M1" s="95"/>
      <c r="N1" s="95"/>
      <c r="O1" s="95"/>
      <c r="P1" s="95"/>
      <c r="Q1" s="91"/>
      <c r="R1" s="91"/>
      <c r="S1" s="91"/>
      <c r="T1" s="91"/>
    </row>
    <row r="2" spans="1:28" ht="21" customHeight="1" x14ac:dyDescent="0.15">
      <c r="A2" s="762"/>
      <c r="B2" s="722" t="s">
        <v>943</v>
      </c>
      <c r="C2" s="1033" t="s">
        <v>1215</v>
      </c>
      <c r="D2" s="1036" t="s">
        <v>1216</v>
      </c>
      <c r="E2" s="838" t="s">
        <v>1217</v>
      </c>
      <c r="F2" s="970" t="s">
        <v>1218</v>
      </c>
      <c r="G2" s="971"/>
      <c r="H2" s="971"/>
      <c r="I2" s="971"/>
      <c r="J2" s="971"/>
      <c r="K2" s="971"/>
      <c r="L2" s="971"/>
      <c r="M2" s="554" t="s">
        <v>1219</v>
      </c>
      <c r="N2" s="554"/>
      <c r="O2" s="554"/>
      <c r="P2" s="970" t="s">
        <v>1218</v>
      </c>
      <c r="Q2" s="971"/>
      <c r="R2" s="971"/>
      <c r="S2" s="971"/>
      <c r="T2" s="971"/>
      <c r="U2" s="971"/>
      <c r="V2" s="971"/>
      <c r="W2" s="554" t="s">
        <v>1220</v>
      </c>
      <c r="X2" s="554"/>
      <c r="Y2" s="554"/>
      <c r="Z2" s="554"/>
      <c r="AA2" s="554"/>
    </row>
    <row r="3" spans="1:28" ht="21" customHeight="1" x14ac:dyDescent="0.15">
      <c r="A3" s="762"/>
      <c r="B3" s="717"/>
      <c r="C3" s="1034"/>
      <c r="D3" s="1037"/>
      <c r="E3" s="817"/>
      <c r="F3" s="782" t="s">
        <v>1221</v>
      </c>
      <c r="G3" s="782" t="s">
        <v>1222</v>
      </c>
      <c r="H3" s="782" t="s">
        <v>1223</v>
      </c>
      <c r="I3" s="782" t="s">
        <v>1225</v>
      </c>
      <c r="J3" s="782" t="s">
        <v>1224</v>
      </c>
      <c r="K3" s="782" t="s">
        <v>1226</v>
      </c>
      <c r="L3" s="782" t="s">
        <v>1227</v>
      </c>
      <c r="M3" s="1031" t="s">
        <v>1228</v>
      </c>
      <c r="N3" s="1031" t="s">
        <v>1592</v>
      </c>
      <c r="O3" s="1031" t="s">
        <v>2036</v>
      </c>
      <c r="P3" s="710" t="s">
        <v>491</v>
      </c>
      <c r="Q3" s="782" t="s">
        <v>1221</v>
      </c>
      <c r="R3" s="782" t="s">
        <v>1222</v>
      </c>
      <c r="S3" s="782" t="s">
        <v>1223</v>
      </c>
      <c r="T3" s="782" t="s">
        <v>1225</v>
      </c>
      <c r="U3" s="782" t="s">
        <v>1224</v>
      </c>
      <c r="V3" s="782" t="s">
        <v>1226</v>
      </c>
      <c r="W3" s="782" t="s">
        <v>1227</v>
      </c>
      <c r="X3" s="1031" t="s">
        <v>1228</v>
      </c>
      <c r="Y3" s="1031" t="s">
        <v>1592</v>
      </c>
      <c r="Z3" s="1031" t="s">
        <v>2036</v>
      </c>
      <c r="AA3" s="1031" t="s">
        <v>1229</v>
      </c>
    </row>
    <row r="4" spans="1:28" ht="21" customHeight="1" x14ac:dyDescent="0.15">
      <c r="A4" s="762"/>
      <c r="B4" s="653"/>
      <c r="C4" s="1035"/>
      <c r="D4" s="1038"/>
      <c r="E4" s="555" t="s">
        <v>1230</v>
      </c>
      <c r="F4" s="1030"/>
      <c r="G4" s="1030"/>
      <c r="H4" s="1030"/>
      <c r="I4" s="1030"/>
      <c r="J4" s="1030"/>
      <c r="K4" s="1030"/>
      <c r="L4" s="1030"/>
      <c r="M4" s="871"/>
      <c r="N4" s="871"/>
      <c r="O4" s="871"/>
      <c r="P4" s="776"/>
      <c r="Q4" s="1030"/>
      <c r="R4" s="1030"/>
      <c r="S4" s="1030"/>
      <c r="T4" s="1030"/>
      <c r="U4" s="1030"/>
      <c r="V4" s="1030"/>
      <c r="W4" s="1030"/>
      <c r="X4" s="871"/>
      <c r="Y4" s="871"/>
      <c r="Z4" s="871"/>
      <c r="AA4" s="871"/>
    </row>
    <row r="5" spans="1:28" ht="21" customHeight="1" x14ac:dyDescent="0.15">
      <c r="A5" s="762"/>
      <c r="B5" s="317" t="s">
        <v>1660</v>
      </c>
      <c r="C5" s="541">
        <v>1270</v>
      </c>
      <c r="D5" s="317">
        <v>1865</v>
      </c>
      <c r="E5" s="629">
        <v>24.5</v>
      </c>
      <c r="F5" s="243">
        <v>19946</v>
      </c>
      <c r="G5" s="243">
        <v>2222</v>
      </c>
      <c r="H5" s="243">
        <v>19927</v>
      </c>
      <c r="I5" s="243">
        <v>19388</v>
      </c>
      <c r="J5" s="243">
        <v>2205</v>
      </c>
      <c r="K5" s="243">
        <v>1</v>
      </c>
      <c r="L5" s="243">
        <v>599</v>
      </c>
      <c r="M5" s="243">
        <v>30</v>
      </c>
      <c r="N5" s="243">
        <v>3</v>
      </c>
      <c r="O5" s="243" t="s">
        <v>1</v>
      </c>
      <c r="P5" s="550">
        <f>SUM(Q5:AA5)</f>
        <v>3035437</v>
      </c>
      <c r="Q5" s="317">
        <v>988669</v>
      </c>
      <c r="R5" s="317">
        <v>21587</v>
      </c>
      <c r="S5" s="317">
        <v>482025</v>
      </c>
      <c r="T5" s="317">
        <v>1468165</v>
      </c>
      <c r="U5" s="317">
        <v>37113</v>
      </c>
      <c r="V5" s="317">
        <v>349</v>
      </c>
      <c r="W5" s="317">
        <v>9149</v>
      </c>
      <c r="X5" s="317">
        <v>4975</v>
      </c>
      <c r="Y5" s="243">
        <v>263</v>
      </c>
      <c r="Z5" s="317" t="s">
        <v>1</v>
      </c>
      <c r="AA5" s="317">
        <v>23142</v>
      </c>
    </row>
    <row r="6" spans="1:28" ht="21" customHeight="1" x14ac:dyDescent="0.15">
      <c r="A6" s="762"/>
      <c r="B6" s="316" t="s">
        <v>1659</v>
      </c>
      <c r="C6" s="541">
        <v>1271</v>
      </c>
      <c r="D6" s="317">
        <v>1841</v>
      </c>
      <c r="E6" s="629">
        <v>24.4</v>
      </c>
      <c r="F6" s="243">
        <v>19839</v>
      </c>
      <c r="G6" s="243">
        <v>2223</v>
      </c>
      <c r="H6" s="243">
        <v>20112</v>
      </c>
      <c r="I6" s="243">
        <v>19668</v>
      </c>
      <c r="J6" s="243">
        <v>2260</v>
      </c>
      <c r="K6" s="243">
        <v>2</v>
      </c>
      <c r="L6" s="243">
        <v>789</v>
      </c>
      <c r="M6" s="243">
        <v>33</v>
      </c>
      <c r="N6" s="243">
        <v>4</v>
      </c>
      <c r="O6" s="243" t="s">
        <v>1</v>
      </c>
      <c r="P6" s="317">
        <f>SUM(Q6:AA6)</f>
        <v>3028493</v>
      </c>
      <c r="Q6" s="317">
        <v>944641</v>
      </c>
      <c r="R6" s="317">
        <v>22431</v>
      </c>
      <c r="S6" s="317">
        <v>482731</v>
      </c>
      <c r="T6" s="317">
        <v>1504102</v>
      </c>
      <c r="U6" s="317">
        <v>35797</v>
      </c>
      <c r="V6" s="317">
        <v>188</v>
      </c>
      <c r="W6" s="317">
        <v>10980</v>
      </c>
      <c r="X6" s="317">
        <v>6186</v>
      </c>
      <c r="Y6" s="243">
        <v>175</v>
      </c>
      <c r="Z6" s="317" t="s">
        <v>1</v>
      </c>
      <c r="AA6" s="317">
        <v>21262</v>
      </c>
    </row>
    <row r="7" spans="1:28" ht="21" customHeight="1" x14ac:dyDescent="0.15">
      <c r="A7" s="762"/>
      <c r="B7" s="316" t="s">
        <v>1840</v>
      </c>
      <c r="C7" s="541">
        <v>1252</v>
      </c>
      <c r="D7" s="317">
        <v>1773</v>
      </c>
      <c r="E7" s="630">
        <v>23.6</v>
      </c>
      <c r="F7" s="317">
        <v>19344</v>
      </c>
      <c r="G7" s="317">
        <v>2155</v>
      </c>
      <c r="H7" s="317">
        <v>19584</v>
      </c>
      <c r="I7" s="317">
        <v>19341</v>
      </c>
      <c r="J7" s="317">
        <v>2620</v>
      </c>
      <c r="K7" s="317">
        <v>2</v>
      </c>
      <c r="L7" s="317">
        <v>740</v>
      </c>
      <c r="M7" s="317">
        <v>32</v>
      </c>
      <c r="N7" s="317">
        <v>16</v>
      </c>
      <c r="O7" s="317" t="s">
        <v>1</v>
      </c>
      <c r="P7" s="317">
        <f>SUM(Q7:AA7)</f>
        <v>2941334</v>
      </c>
      <c r="Q7" s="317">
        <v>927223</v>
      </c>
      <c r="R7" s="317">
        <v>21235</v>
      </c>
      <c r="S7" s="317">
        <v>461980</v>
      </c>
      <c r="T7" s="317">
        <v>1454499</v>
      </c>
      <c r="U7" s="317">
        <v>37873</v>
      </c>
      <c r="V7" s="317">
        <v>469</v>
      </c>
      <c r="W7" s="317">
        <v>9870</v>
      </c>
      <c r="X7" s="317">
        <v>6218</v>
      </c>
      <c r="Y7" s="317">
        <v>1184</v>
      </c>
      <c r="Z7" s="317" t="s">
        <v>1</v>
      </c>
      <c r="AA7" s="317">
        <v>20783</v>
      </c>
    </row>
    <row r="8" spans="1:28" ht="21" customHeight="1" x14ac:dyDescent="0.15">
      <c r="A8" s="762"/>
      <c r="B8" s="316" t="s">
        <v>1937</v>
      </c>
      <c r="C8" s="541">
        <v>1238</v>
      </c>
      <c r="D8" s="317">
        <v>1700</v>
      </c>
      <c r="E8" s="630">
        <v>22.7</v>
      </c>
      <c r="F8" s="317">
        <v>18355</v>
      </c>
      <c r="G8" s="317">
        <v>2008</v>
      </c>
      <c r="H8" s="317">
        <v>18680</v>
      </c>
      <c r="I8" s="317">
        <v>18546</v>
      </c>
      <c r="J8" s="317">
        <v>2745</v>
      </c>
      <c r="K8" s="317" t="s">
        <v>369</v>
      </c>
      <c r="L8" s="317">
        <v>611</v>
      </c>
      <c r="M8" s="317">
        <v>35</v>
      </c>
      <c r="N8" s="317">
        <v>15</v>
      </c>
      <c r="O8" s="317" t="s">
        <v>1</v>
      </c>
      <c r="P8" s="317">
        <f>SUM(Q8:AA8)</f>
        <v>2941527</v>
      </c>
      <c r="Q8" s="317">
        <v>890637</v>
      </c>
      <c r="R8" s="317">
        <v>19650</v>
      </c>
      <c r="S8" s="317">
        <v>452942</v>
      </c>
      <c r="T8" s="317">
        <v>1493933</v>
      </c>
      <c r="U8" s="317">
        <v>39769</v>
      </c>
      <c r="V8" s="317" t="s">
        <v>369</v>
      </c>
      <c r="W8" s="317">
        <v>9040</v>
      </c>
      <c r="X8" s="317">
        <v>7634</v>
      </c>
      <c r="Y8" s="317">
        <v>1109</v>
      </c>
      <c r="Z8" s="317" t="s">
        <v>1</v>
      </c>
      <c r="AA8" s="317">
        <v>26813</v>
      </c>
    </row>
    <row r="9" spans="1:28" ht="21" customHeight="1" thickBot="1" x14ac:dyDescent="0.2">
      <c r="A9" s="762"/>
      <c r="B9" s="319" t="s">
        <v>1991</v>
      </c>
      <c r="C9" s="544">
        <v>1247</v>
      </c>
      <c r="D9" s="447">
        <v>1698</v>
      </c>
      <c r="E9" s="631">
        <v>22.7</v>
      </c>
      <c r="F9" s="447">
        <v>18022</v>
      </c>
      <c r="G9" s="447">
        <v>1741</v>
      </c>
      <c r="H9" s="447">
        <v>18390</v>
      </c>
      <c r="I9" s="447">
        <v>18264</v>
      </c>
      <c r="J9" s="447">
        <v>2940</v>
      </c>
      <c r="K9" s="447" t="s">
        <v>369</v>
      </c>
      <c r="L9" s="447">
        <v>633</v>
      </c>
      <c r="M9" s="447">
        <v>29</v>
      </c>
      <c r="N9" s="447">
        <v>10</v>
      </c>
      <c r="O9" s="447">
        <v>9</v>
      </c>
      <c r="P9" s="447">
        <f>IF(SUM(Q9:AA9)=0,"",SUM(Q9:AA9))</f>
        <v>2879274</v>
      </c>
      <c r="Q9" s="447">
        <v>842331</v>
      </c>
      <c r="R9" s="447">
        <v>14636</v>
      </c>
      <c r="S9" s="447">
        <v>449863</v>
      </c>
      <c r="T9" s="447">
        <v>1487609</v>
      </c>
      <c r="U9" s="447">
        <v>40743</v>
      </c>
      <c r="V9" s="447" t="s">
        <v>369</v>
      </c>
      <c r="W9" s="447">
        <v>9110</v>
      </c>
      <c r="X9" s="447">
        <v>5632</v>
      </c>
      <c r="Y9" s="447">
        <v>473</v>
      </c>
      <c r="Z9" s="447">
        <v>1100</v>
      </c>
      <c r="AA9" s="447">
        <v>27777</v>
      </c>
      <c r="AB9" s="91"/>
    </row>
    <row r="10" spans="1:28" ht="21" customHeight="1" x14ac:dyDescent="0.15">
      <c r="A10" s="762"/>
      <c r="X10" s="728" t="s">
        <v>1231</v>
      </c>
      <c r="Y10" s="728"/>
      <c r="Z10" s="728"/>
      <c r="AA10" s="674"/>
    </row>
    <row r="11" spans="1:28" ht="21" customHeight="1" x14ac:dyDescent="0.15">
      <c r="A11" s="762"/>
      <c r="X11" s="92"/>
      <c r="Y11" s="92"/>
      <c r="Z11" s="21"/>
      <c r="AA11" s="21"/>
    </row>
    <row r="12" spans="1:28" ht="21" customHeight="1" thickBot="1" x14ac:dyDescent="0.2">
      <c r="A12" s="762"/>
      <c r="B12" s="95" t="s">
        <v>1232</v>
      </c>
      <c r="C12" s="95"/>
      <c r="D12" s="95"/>
      <c r="E12" s="95"/>
      <c r="F12" s="95"/>
      <c r="G12" s="95"/>
      <c r="H12" s="95"/>
      <c r="I12" s="95"/>
      <c r="J12" s="95"/>
      <c r="K12" s="95"/>
      <c r="L12" s="95"/>
      <c r="M12" s="95"/>
      <c r="N12" s="95"/>
      <c r="O12" s="95"/>
      <c r="P12" s="95"/>
      <c r="Q12" s="110" t="s">
        <v>1105</v>
      </c>
      <c r="R12" s="92"/>
      <c r="S12" s="92"/>
    </row>
    <row r="13" spans="1:28" ht="21" customHeight="1" x14ac:dyDescent="0.15">
      <c r="A13" s="762"/>
      <c r="B13" s="752" t="s">
        <v>1233</v>
      </c>
      <c r="C13" s="726"/>
      <c r="D13" s="335" t="s">
        <v>1037</v>
      </c>
      <c r="E13" s="335" t="s">
        <v>1039</v>
      </c>
      <c r="F13" s="335" t="s">
        <v>1040</v>
      </c>
      <c r="G13" s="335" t="s">
        <v>1035</v>
      </c>
      <c r="H13" s="335" t="s">
        <v>500</v>
      </c>
      <c r="I13" s="335" t="s">
        <v>1234</v>
      </c>
      <c r="J13" s="335" t="s">
        <v>1235</v>
      </c>
      <c r="K13" s="335" t="s">
        <v>1236</v>
      </c>
      <c r="L13" s="335" t="s">
        <v>499</v>
      </c>
      <c r="M13" s="335" t="s">
        <v>1036</v>
      </c>
      <c r="N13" s="335" t="s">
        <v>1041</v>
      </c>
      <c r="O13" s="335" t="s">
        <v>1237</v>
      </c>
      <c r="P13" s="335" t="s">
        <v>1238</v>
      </c>
      <c r="Q13" s="855" t="s">
        <v>817</v>
      </c>
      <c r="R13" s="349"/>
    </row>
    <row r="14" spans="1:28" ht="21" customHeight="1" x14ac:dyDescent="0.15">
      <c r="A14" s="762"/>
      <c r="B14" s="652"/>
      <c r="C14" s="653"/>
      <c r="D14" s="342" t="s">
        <v>1239</v>
      </c>
      <c r="E14" s="342" t="s">
        <v>1239</v>
      </c>
      <c r="F14" s="342" t="s">
        <v>1239</v>
      </c>
      <c r="G14" s="342" t="s">
        <v>1239</v>
      </c>
      <c r="H14" s="342" t="s">
        <v>1239</v>
      </c>
      <c r="I14" s="342" t="s">
        <v>1239</v>
      </c>
      <c r="J14" s="342" t="s">
        <v>1239</v>
      </c>
      <c r="K14" s="342" t="s">
        <v>1239</v>
      </c>
      <c r="L14" s="342" t="s">
        <v>1239</v>
      </c>
      <c r="M14" s="342" t="s">
        <v>1239</v>
      </c>
      <c r="N14" s="342" t="s">
        <v>1239</v>
      </c>
      <c r="O14" s="342" t="s">
        <v>1239</v>
      </c>
      <c r="P14" s="342" t="s">
        <v>1239</v>
      </c>
      <c r="Q14" s="857"/>
      <c r="R14" s="349"/>
    </row>
    <row r="15" spans="1:28" ht="21" customHeight="1" x14ac:dyDescent="0.15">
      <c r="A15" s="762"/>
      <c r="B15" s="987" t="s">
        <v>2012</v>
      </c>
      <c r="C15" s="341" t="s">
        <v>1240</v>
      </c>
      <c r="D15" s="494">
        <v>4339</v>
      </c>
      <c r="E15" s="438">
        <v>1315</v>
      </c>
      <c r="F15" s="438">
        <v>5901</v>
      </c>
      <c r="G15" s="438">
        <v>2219</v>
      </c>
      <c r="H15" s="438">
        <v>1902</v>
      </c>
      <c r="I15" s="438">
        <v>2754</v>
      </c>
      <c r="J15" s="438">
        <v>3371</v>
      </c>
      <c r="K15" s="438">
        <v>2510</v>
      </c>
      <c r="L15" s="438">
        <v>3375</v>
      </c>
      <c r="M15" s="438">
        <v>3541</v>
      </c>
      <c r="N15" s="438">
        <v>8558</v>
      </c>
      <c r="O15" s="438">
        <v>2652</v>
      </c>
      <c r="P15" s="438">
        <v>1802</v>
      </c>
      <c r="Q15" s="558">
        <f t="shared" ref="Q15:Q24" si="0">IF(SUM(C15:P15)=0,"",SUM(C15:P15))</f>
        <v>44239</v>
      </c>
      <c r="R15" s="438"/>
      <c r="T15" s="91"/>
    </row>
    <row r="16" spans="1:28" ht="21" customHeight="1" x14ac:dyDescent="0.15">
      <c r="A16" s="762"/>
      <c r="B16" s="987"/>
      <c r="C16" s="341" t="s">
        <v>816</v>
      </c>
      <c r="D16" s="494">
        <v>217</v>
      </c>
      <c r="E16" s="438">
        <v>2360</v>
      </c>
      <c r="F16" s="438">
        <v>1400</v>
      </c>
      <c r="G16" s="438">
        <v>448</v>
      </c>
      <c r="H16" s="438">
        <v>204</v>
      </c>
      <c r="I16" s="438">
        <v>513</v>
      </c>
      <c r="J16" s="438">
        <v>763</v>
      </c>
      <c r="K16" s="438">
        <v>865</v>
      </c>
      <c r="L16" s="438">
        <v>465</v>
      </c>
      <c r="M16" s="438">
        <v>548</v>
      </c>
      <c r="N16" s="438">
        <v>466</v>
      </c>
      <c r="O16" s="438">
        <v>380</v>
      </c>
      <c r="P16" s="438">
        <v>105</v>
      </c>
      <c r="Q16" s="437">
        <f t="shared" si="0"/>
        <v>8734</v>
      </c>
      <c r="R16" s="438"/>
      <c r="T16" s="91"/>
    </row>
    <row r="17" spans="1:20" ht="21" customHeight="1" x14ac:dyDescent="0.15">
      <c r="A17" s="762"/>
      <c r="B17" s="987" t="s">
        <v>1663</v>
      </c>
      <c r="C17" s="339" t="s">
        <v>1240</v>
      </c>
      <c r="D17" s="494">
        <v>4338</v>
      </c>
      <c r="E17" s="438">
        <v>1468</v>
      </c>
      <c r="F17" s="438">
        <v>5920</v>
      </c>
      <c r="G17" s="438">
        <v>2261</v>
      </c>
      <c r="H17" s="438">
        <v>1907</v>
      </c>
      <c r="I17" s="438">
        <v>4109</v>
      </c>
      <c r="J17" s="438">
        <v>3737</v>
      </c>
      <c r="K17" s="438">
        <v>2369</v>
      </c>
      <c r="L17" s="438">
        <v>3213</v>
      </c>
      <c r="M17" s="438">
        <v>4024</v>
      </c>
      <c r="N17" s="438">
        <v>8627</v>
      </c>
      <c r="O17" s="438">
        <v>2714</v>
      </c>
      <c r="P17" s="438">
        <v>1886</v>
      </c>
      <c r="Q17" s="437">
        <f t="shared" si="0"/>
        <v>46573</v>
      </c>
      <c r="R17" s="438"/>
      <c r="T17" s="91"/>
    </row>
    <row r="18" spans="1:20" ht="21" customHeight="1" x14ac:dyDescent="0.15">
      <c r="A18" s="762"/>
      <c r="B18" s="987"/>
      <c r="C18" s="339" t="s">
        <v>816</v>
      </c>
      <c r="D18" s="494">
        <v>154</v>
      </c>
      <c r="E18" s="438">
        <v>2328</v>
      </c>
      <c r="F18" s="438">
        <v>1073</v>
      </c>
      <c r="G18" s="438">
        <v>333</v>
      </c>
      <c r="H18" s="438">
        <v>168</v>
      </c>
      <c r="I18" s="438">
        <v>376</v>
      </c>
      <c r="J18" s="438">
        <v>614</v>
      </c>
      <c r="K18" s="438">
        <v>860</v>
      </c>
      <c r="L18" s="438">
        <v>457</v>
      </c>
      <c r="M18" s="438">
        <v>520</v>
      </c>
      <c r="N18" s="438">
        <v>360</v>
      </c>
      <c r="O18" s="438">
        <v>446</v>
      </c>
      <c r="P18" s="438">
        <v>182</v>
      </c>
      <c r="Q18" s="437">
        <f t="shared" si="0"/>
        <v>7871</v>
      </c>
      <c r="R18" s="438"/>
      <c r="T18" s="91"/>
    </row>
    <row r="19" spans="1:20" ht="21" customHeight="1" x14ac:dyDescent="0.15">
      <c r="A19" s="762"/>
      <c r="B19" s="987" t="s">
        <v>1844</v>
      </c>
      <c r="C19" s="339" t="s">
        <v>1240</v>
      </c>
      <c r="D19" s="494">
        <v>4114</v>
      </c>
      <c r="E19" s="438">
        <v>1610</v>
      </c>
      <c r="F19" s="438">
        <v>6111</v>
      </c>
      <c r="G19" s="438">
        <v>2299</v>
      </c>
      <c r="H19" s="438">
        <v>1671</v>
      </c>
      <c r="I19" s="438">
        <v>3776</v>
      </c>
      <c r="J19" s="438">
        <v>4245</v>
      </c>
      <c r="K19" s="438">
        <v>4771</v>
      </c>
      <c r="L19" s="438">
        <v>3686</v>
      </c>
      <c r="M19" s="438">
        <v>3973</v>
      </c>
      <c r="N19" s="438">
        <v>7950</v>
      </c>
      <c r="O19" s="438">
        <v>3238</v>
      </c>
      <c r="P19" s="438">
        <v>1227</v>
      </c>
      <c r="Q19" s="437">
        <f t="shared" si="0"/>
        <v>48671</v>
      </c>
      <c r="R19" s="438"/>
    </row>
    <row r="20" spans="1:20" ht="21" customHeight="1" x14ac:dyDescent="0.15">
      <c r="A20" s="762"/>
      <c r="B20" s="987"/>
      <c r="C20" s="339" t="s">
        <v>816</v>
      </c>
      <c r="D20" s="494">
        <v>281</v>
      </c>
      <c r="E20" s="438">
        <v>2148</v>
      </c>
      <c r="F20" s="438">
        <v>1530</v>
      </c>
      <c r="G20" s="438">
        <v>402</v>
      </c>
      <c r="H20" s="438">
        <v>236</v>
      </c>
      <c r="I20" s="438">
        <v>327</v>
      </c>
      <c r="J20" s="438">
        <v>562</v>
      </c>
      <c r="K20" s="438">
        <v>819</v>
      </c>
      <c r="L20" s="438">
        <v>555</v>
      </c>
      <c r="M20" s="438">
        <v>278</v>
      </c>
      <c r="N20" s="438">
        <v>555</v>
      </c>
      <c r="O20" s="438">
        <v>187</v>
      </c>
      <c r="P20" s="438">
        <v>276</v>
      </c>
      <c r="Q20" s="437">
        <f t="shared" si="0"/>
        <v>8156</v>
      </c>
      <c r="R20" s="438"/>
    </row>
    <row r="21" spans="1:20" ht="21" customHeight="1" x14ac:dyDescent="0.15">
      <c r="A21" s="762"/>
      <c r="B21" s="987" t="s">
        <v>1953</v>
      </c>
      <c r="C21" s="339" t="s">
        <v>1240</v>
      </c>
      <c r="D21" s="494">
        <v>4032</v>
      </c>
      <c r="E21" s="438">
        <v>1656</v>
      </c>
      <c r="F21" s="438">
        <v>5850</v>
      </c>
      <c r="G21" s="438">
        <v>2645</v>
      </c>
      <c r="H21" s="438">
        <v>1765</v>
      </c>
      <c r="I21" s="438">
        <v>3383</v>
      </c>
      <c r="J21" s="438">
        <v>4226</v>
      </c>
      <c r="K21" s="438">
        <v>6760</v>
      </c>
      <c r="L21" s="438">
        <v>3368</v>
      </c>
      <c r="M21" s="438">
        <v>4423</v>
      </c>
      <c r="N21" s="438">
        <v>8554</v>
      </c>
      <c r="O21" s="438">
        <v>3428</v>
      </c>
      <c r="P21" s="438">
        <v>1555</v>
      </c>
      <c r="Q21" s="437">
        <f t="shared" si="0"/>
        <v>51645</v>
      </c>
      <c r="R21" s="438"/>
    </row>
    <row r="22" spans="1:20" ht="21" customHeight="1" x14ac:dyDescent="0.15">
      <c r="A22" s="762"/>
      <c r="B22" s="987"/>
      <c r="C22" s="339" t="s">
        <v>816</v>
      </c>
      <c r="D22" s="494">
        <v>354</v>
      </c>
      <c r="E22" s="438">
        <v>2444</v>
      </c>
      <c r="F22" s="438">
        <v>1072</v>
      </c>
      <c r="G22" s="438">
        <v>315</v>
      </c>
      <c r="H22" s="438">
        <v>155</v>
      </c>
      <c r="I22" s="438">
        <v>430</v>
      </c>
      <c r="J22" s="438">
        <v>770</v>
      </c>
      <c r="K22" s="438">
        <v>790</v>
      </c>
      <c r="L22" s="438">
        <v>536</v>
      </c>
      <c r="M22" s="438">
        <v>550</v>
      </c>
      <c r="N22" s="438">
        <v>698</v>
      </c>
      <c r="O22" s="438">
        <v>192</v>
      </c>
      <c r="P22" s="438">
        <v>143</v>
      </c>
      <c r="Q22" s="437">
        <f t="shared" si="0"/>
        <v>8449</v>
      </c>
      <c r="R22" s="438"/>
    </row>
    <row r="23" spans="1:20" ht="21" customHeight="1" x14ac:dyDescent="0.15">
      <c r="A23" s="762"/>
      <c r="B23" s="987" t="s">
        <v>2013</v>
      </c>
      <c r="C23" s="339" t="s">
        <v>1240</v>
      </c>
      <c r="D23" s="494">
        <v>3692</v>
      </c>
      <c r="E23" s="438">
        <v>1851</v>
      </c>
      <c r="F23" s="438">
        <v>6264</v>
      </c>
      <c r="G23" s="438">
        <v>1383</v>
      </c>
      <c r="H23" s="438">
        <v>627</v>
      </c>
      <c r="I23" s="438">
        <v>3007</v>
      </c>
      <c r="J23" s="438">
        <v>5200</v>
      </c>
      <c r="K23" s="438">
        <v>7326</v>
      </c>
      <c r="L23" s="438">
        <v>3568</v>
      </c>
      <c r="M23" s="438">
        <v>7022</v>
      </c>
      <c r="N23" s="438">
        <v>9731</v>
      </c>
      <c r="O23" s="438">
        <v>4454</v>
      </c>
      <c r="P23" s="438">
        <v>1784</v>
      </c>
      <c r="Q23" s="437">
        <f t="shared" si="0"/>
        <v>55909</v>
      </c>
      <c r="R23" s="438"/>
    </row>
    <row r="24" spans="1:20" ht="21" customHeight="1" thickBot="1" x14ac:dyDescent="0.2">
      <c r="A24" s="762"/>
      <c r="B24" s="1025"/>
      <c r="C24" s="556" t="s">
        <v>816</v>
      </c>
      <c r="D24" s="495">
        <v>190</v>
      </c>
      <c r="E24" s="436">
        <v>2195</v>
      </c>
      <c r="F24" s="436">
        <v>620</v>
      </c>
      <c r="G24" s="436">
        <v>87</v>
      </c>
      <c r="H24" s="436">
        <v>23</v>
      </c>
      <c r="I24" s="436">
        <v>281</v>
      </c>
      <c r="J24" s="436">
        <v>762</v>
      </c>
      <c r="K24" s="436">
        <v>866</v>
      </c>
      <c r="L24" s="436">
        <v>411</v>
      </c>
      <c r="M24" s="436">
        <v>462</v>
      </c>
      <c r="N24" s="436">
        <v>371</v>
      </c>
      <c r="O24" s="436">
        <v>167</v>
      </c>
      <c r="P24" s="436">
        <v>16</v>
      </c>
      <c r="Q24" s="439">
        <f t="shared" si="0"/>
        <v>6451</v>
      </c>
      <c r="R24" s="438"/>
    </row>
    <row r="25" spans="1:20" ht="21" customHeight="1" x14ac:dyDescent="0.15">
      <c r="A25" s="762"/>
      <c r="O25" s="738" t="s">
        <v>2023</v>
      </c>
      <c r="P25" s="1029"/>
      <c r="Q25" s="1029"/>
      <c r="R25" s="92"/>
      <c r="S25" s="189"/>
    </row>
    <row r="26" spans="1:20" ht="21" customHeight="1" x14ac:dyDescent="0.15">
      <c r="A26" s="762"/>
      <c r="Q26" s="92"/>
      <c r="R26" s="189"/>
      <c r="S26" s="189"/>
    </row>
    <row r="27" spans="1:20" ht="21" customHeight="1" thickBot="1" x14ac:dyDescent="0.2">
      <c r="A27" s="762"/>
      <c r="B27" s="95" t="s">
        <v>1241</v>
      </c>
      <c r="C27" s="95"/>
      <c r="D27" s="95"/>
      <c r="E27" s="95"/>
      <c r="F27" s="95"/>
      <c r="G27" s="95"/>
      <c r="H27" s="95"/>
      <c r="I27" s="95"/>
      <c r="J27" s="95"/>
      <c r="K27" s="95"/>
      <c r="L27" s="95"/>
      <c r="M27" s="737" t="s">
        <v>1105</v>
      </c>
      <c r="N27" s="1032"/>
      <c r="O27" s="1032"/>
      <c r="P27" s="189"/>
      <c r="Q27" s="189"/>
    </row>
    <row r="28" spans="1:20" ht="21" customHeight="1" x14ac:dyDescent="0.15">
      <c r="A28" s="762"/>
      <c r="B28" s="848" t="s">
        <v>1156</v>
      </c>
      <c r="C28" s="851" t="s">
        <v>1242</v>
      </c>
      <c r="D28" s="335" t="s">
        <v>1545</v>
      </c>
      <c r="E28" s="335" t="s">
        <v>1547</v>
      </c>
      <c r="F28" s="335" t="s">
        <v>1549</v>
      </c>
      <c r="G28" s="335" t="s">
        <v>1550</v>
      </c>
      <c r="H28" s="335" t="s">
        <v>1551</v>
      </c>
      <c r="I28" s="335" t="s">
        <v>1552</v>
      </c>
      <c r="J28" s="335" t="s">
        <v>1052</v>
      </c>
      <c r="K28" s="335" t="s">
        <v>1554</v>
      </c>
      <c r="L28" s="335" t="s">
        <v>1556</v>
      </c>
      <c r="M28" s="335" t="s">
        <v>1558</v>
      </c>
      <c r="N28" s="335" t="s">
        <v>1243</v>
      </c>
      <c r="O28" s="855" t="s">
        <v>817</v>
      </c>
      <c r="P28" s="861"/>
    </row>
    <row r="29" spans="1:20" ht="21" customHeight="1" x14ac:dyDescent="0.15">
      <c r="A29" s="762"/>
      <c r="B29" s="1039"/>
      <c r="C29" s="1040"/>
      <c r="D29" s="342" t="s">
        <v>1546</v>
      </c>
      <c r="E29" s="342" t="s">
        <v>1548</v>
      </c>
      <c r="F29" s="342" t="s">
        <v>1548</v>
      </c>
      <c r="G29" s="342" t="s">
        <v>1548</v>
      </c>
      <c r="H29" s="342" t="s">
        <v>1548</v>
      </c>
      <c r="I29" s="342" t="s">
        <v>1548</v>
      </c>
      <c r="J29" s="342" t="s">
        <v>1553</v>
      </c>
      <c r="K29" s="342" t="s">
        <v>1555</v>
      </c>
      <c r="L29" s="342" t="s">
        <v>1557</v>
      </c>
      <c r="M29" s="342" t="s">
        <v>1557</v>
      </c>
      <c r="N29" s="557"/>
      <c r="O29" s="1041"/>
      <c r="P29" s="700"/>
    </row>
    <row r="30" spans="1:20" ht="21" customHeight="1" x14ac:dyDescent="0.15">
      <c r="A30" s="762"/>
      <c r="B30" s="317" t="s">
        <v>1660</v>
      </c>
      <c r="C30" s="541">
        <v>7593</v>
      </c>
      <c r="D30" s="317">
        <v>1580</v>
      </c>
      <c r="E30" s="317">
        <v>11529</v>
      </c>
      <c r="F30" s="317">
        <v>3182</v>
      </c>
      <c r="G30" s="317">
        <v>5257</v>
      </c>
      <c r="H30" s="317">
        <v>2613</v>
      </c>
      <c r="I30" s="317" t="s">
        <v>369</v>
      </c>
      <c r="J30" s="317">
        <v>152</v>
      </c>
      <c r="K30" s="317" t="s">
        <v>369</v>
      </c>
      <c r="L30" s="317">
        <v>4131</v>
      </c>
      <c r="M30" s="317" t="s">
        <v>369</v>
      </c>
      <c r="N30" s="317">
        <v>6104</v>
      </c>
      <c r="O30" s="551">
        <f>IF(SUM(B30:N30)=0,"",SUM(B30:N30))</f>
        <v>42141</v>
      </c>
      <c r="P30" s="438"/>
    </row>
    <row r="31" spans="1:20" ht="21" customHeight="1" x14ac:dyDescent="0.15">
      <c r="A31" s="762"/>
      <c r="B31" s="316" t="s">
        <v>1659</v>
      </c>
      <c r="C31" s="541">
        <v>7721</v>
      </c>
      <c r="D31" s="317">
        <v>1774</v>
      </c>
      <c r="E31" s="317">
        <v>11637</v>
      </c>
      <c r="F31" s="317">
        <v>3125</v>
      </c>
      <c r="G31" s="317">
        <v>5867</v>
      </c>
      <c r="H31" s="317">
        <v>2590</v>
      </c>
      <c r="I31" s="317" t="s">
        <v>369</v>
      </c>
      <c r="J31" s="317">
        <v>326</v>
      </c>
      <c r="K31" s="317" t="s">
        <v>369</v>
      </c>
      <c r="L31" s="317">
        <v>4499</v>
      </c>
      <c r="M31" s="317" t="s">
        <v>369</v>
      </c>
      <c r="N31" s="317">
        <v>6028</v>
      </c>
      <c r="O31" s="552">
        <f>IF(SUM(B31:N31)=0,"",SUM(B31:N31))</f>
        <v>43567</v>
      </c>
      <c r="P31" s="438"/>
    </row>
    <row r="32" spans="1:20" ht="21" customHeight="1" x14ac:dyDescent="0.15">
      <c r="A32" s="762"/>
      <c r="B32" s="316" t="s">
        <v>1840</v>
      </c>
      <c r="C32" s="541">
        <v>7674</v>
      </c>
      <c r="D32" s="317">
        <v>1532</v>
      </c>
      <c r="E32" s="317">
        <v>12138</v>
      </c>
      <c r="F32" s="317">
        <v>3341</v>
      </c>
      <c r="G32" s="317">
        <v>5165</v>
      </c>
      <c r="H32" s="317">
        <v>2584</v>
      </c>
      <c r="I32" s="317" t="s">
        <v>369</v>
      </c>
      <c r="J32" s="317">
        <v>380</v>
      </c>
      <c r="K32" s="317" t="s">
        <v>369</v>
      </c>
      <c r="L32" s="317">
        <v>3132</v>
      </c>
      <c r="M32" s="317" t="s">
        <v>369</v>
      </c>
      <c r="N32" s="317">
        <v>5910</v>
      </c>
      <c r="O32" s="552">
        <f>IF(SUM(B32:N32)=0,"",SUM(B32:N32))</f>
        <v>41856</v>
      </c>
      <c r="P32" s="438"/>
    </row>
    <row r="33" spans="1:17" ht="21" customHeight="1" x14ac:dyDescent="0.15">
      <c r="A33" s="762"/>
      <c r="B33" s="316" t="s">
        <v>1937</v>
      </c>
      <c r="C33" s="541">
        <v>7987</v>
      </c>
      <c r="D33" s="317">
        <v>1772</v>
      </c>
      <c r="E33" s="317">
        <v>11467</v>
      </c>
      <c r="F33" s="317">
        <v>3562</v>
      </c>
      <c r="G33" s="317">
        <v>5288</v>
      </c>
      <c r="H33" s="317">
        <v>2613</v>
      </c>
      <c r="I33" s="317" t="s">
        <v>369</v>
      </c>
      <c r="J33" s="317">
        <v>389</v>
      </c>
      <c r="K33" s="317" t="s">
        <v>369</v>
      </c>
      <c r="L33" s="317">
        <v>2769</v>
      </c>
      <c r="M33" s="317" t="s">
        <v>369</v>
      </c>
      <c r="N33" s="317">
        <v>5676</v>
      </c>
      <c r="O33" s="552">
        <f>IF(SUM(B33:N33)=0,"",SUM(B33:N33))</f>
        <v>41523</v>
      </c>
      <c r="P33" s="438"/>
    </row>
    <row r="34" spans="1:17" ht="21" customHeight="1" thickBot="1" x14ac:dyDescent="0.2">
      <c r="A34" s="762"/>
      <c r="B34" s="319" t="s">
        <v>1991</v>
      </c>
      <c r="C34" s="544">
        <v>7611</v>
      </c>
      <c r="D34" s="447">
        <v>1325</v>
      </c>
      <c r="E34" s="447">
        <v>10931</v>
      </c>
      <c r="F34" s="447">
        <v>3296</v>
      </c>
      <c r="G34" s="447">
        <v>4817</v>
      </c>
      <c r="H34" s="447">
        <v>2436</v>
      </c>
      <c r="I34" s="447">
        <v>116</v>
      </c>
      <c r="J34" s="447">
        <v>271</v>
      </c>
      <c r="K34" s="447" t="s">
        <v>369</v>
      </c>
      <c r="L34" s="447">
        <v>3386</v>
      </c>
      <c r="M34" s="447" t="s">
        <v>369</v>
      </c>
      <c r="N34" s="447">
        <v>5523</v>
      </c>
      <c r="O34" s="553">
        <f>IF(SUM(B34:N34)=0,"",SUM(B34:N34))</f>
        <v>39712</v>
      </c>
      <c r="P34" s="438"/>
    </row>
    <row r="35" spans="1:17" ht="21" customHeight="1" x14ac:dyDescent="0.15">
      <c r="A35" s="762"/>
      <c r="L35" s="738" t="s">
        <v>1244</v>
      </c>
      <c r="M35" s="1029"/>
      <c r="N35" s="1029"/>
      <c r="O35" s="1029"/>
      <c r="P35" s="189"/>
      <c r="Q35" s="189"/>
    </row>
    <row r="36" spans="1:17" x14ac:dyDescent="0.15">
      <c r="A36" s="390"/>
    </row>
  </sheetData>
  <sheetProtection sheet="1"/>
  <mergeCells count="44">
    <mergeCell ref="AA3:AA4"/>
    <mergeCell ref="X10:AA10"/>
    <mergeCell ref="B13:C14"/>
    <mergeCell ref="Q3:Q4"/>
    <mergeCell ref="R3:R4"/>
    <mergeCell ref="S3:S4"/>
    <mergeCell ref="H3:H4"/>
    <mergeCell ref="F3:F4"/>
    <mergeCell ref="G3:G4"/>
    <mergeCell ref="O3:O4"/>
    <mergeCell ref="W3:W4"/>
    <mergeCell ref="X3:X4"/>
    <mergeCell ref="L3:L4"/>
    <mergeCell ref="M3:M4"/>
    <mergeCell ref="J3:J4"/>
    <mergeCell ref="P2:V2"/>
    <mergeCell ref="A1:A35"/>
    <mergeCell ref="B2:B4"/>
    <mergeCell ref="C2:C4"/>
    <mergeCell ref="D2:D4"/>
    <mergeCell ref="E2:E3"/>
    <mergeCell ref="F2:L2"/>
    <mergeCell ref="B28:B29"/>
    <mergeCell ref="C28:C29"/>
    <mergeCell ref="O28:O29"/>
    <mergeCell ref="B23:B24"/>
    <mergeCell ref="B17:B18"/>
    <mergeCell ref="B19:B20"/>
    <mergeCell ref="B15:B16"/>
    <mergeCell ref="B21:B22"/>
    <mergeCell ref="I3:I4"/>
    <mergeCell ref="K3:K4"/>
    <mergeCell ref="N3:N4"/>
    <mergeCell ref="Z3:Z4"/>
    <mergeCell ref="Y3:Y4"/>
    <mergeCell ref="L35:O35"/>
    <mergeCell ref="O25:Q25"/>
    <mergeCell ref="T3:T4"/>
    <mergeCell ref="U3:U4"/>
    <mergeCell ref="V3:V4"/>
    <mergeCell ref="Q13:Q14"/>
    <mergeCell ref="P3:P4"/>
    <mergeCell ref="P28:P29"/>
    <mergeCell ref="M27:O27"/>
  </mergeCells>
  <phoneticPr fontId="2"/>
  <pageMargins left="0.39370078740157483" right="0.39370078740157483" top="0.98425196850393704" bottom="0.39370078740157483" header="0.51181102362204722" footer="0.51181102362204722"/>
  <pageSetup paperSize="9" scale="6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51"/>
  <dimension ref="A1:P28"/>
  <sheetViews>
    <sheetView zoomScaleNormal="100" workbookViewId="0">
      <selection activeCell="P11" sqref="P11"/>
    </sheetView>
  </sheetViews>
  <sheetFormatPr defaultRowHeight="13.5" x14ac:dyDescent="0.15"/>
  <cols>
    <col min="1" max="1" width="6.25" style="83" customWidth="1"/>
    <col min="2" max="2" width="12.875" style="83" customWidth="1"/>
    <col min="3" max="3" width="9.75" style="83" bestFit="1" customWidth="1"/>
    <col min="4" max="4" width="12" style="83" bestFit="1" customWidth="1"/>
    <col min="5" max="5" width="9.875" style="83" bestFit="1" customWidth="1"/>
    <col min="6" max="6" width="10" style="83" bestFit="1" customWidth="1"/>
    <col min="7" max="7" width="9.875" style="83" bestFit="1" customWidth="1"/>
    <col min="8" max="8" width="13" style="83" bestFit="1" customWidth="1"/>
    <col min="9" max="9" width="9.875" style="83" bestFit="1" customWidth="1"/>
    <col min="10" max="10" width="12" style="83" bestFit="1" customWidth="1"/>
    <col min="11" max="11" width="9.875" style="83" bestFit="1" customWidth="1"/>
    <col min="12" max="12" width="11.875" style="83" bestFit="1" customWidth="1"/>
    <col min="13" max="13" width="9.875" style="83" bestFit="1" customWidth="1"/>
    <col min="14" max="14" width="10" style="83" bestFit="1" customWidth="1"/>
    <col min="15" max="15" width="9.625" style="83" bestFit="1" customWidth="1"/>
    <col min="16" max="16" width="7.625" style="83" bestFit="1" customWidth="1"/>
    <col min="17" max="16384" width="9" style="83"/>
  </cols>
  <sheetData>
    <row r="1" spans="1:16" ht="23.1" customHeight="1" thickBot="1" x14ac:dyDescent="0.2">
      <c r="A1" s="762">
        <v>62</v>
      </c>
      <c r="B1" s="95" t="s">
        <v>1245</v>
      </c>
      <c r="C1" s="95"/>
      <c r="D1" s="95"/>
      <c r="E1" s="95"/>
      <c r="F1" s="95"/>
      <c r="G1" s="95"/>
      <c r="H1" s="95"/>
      <c r="I1" s="95"/>
      <c r="J1" s="95"/>
      <c r="K1" s="95"/>
      <c r="L1" s="95"/>
      <c r="M1" s="95"/>
      <c r="N1" s="95"/>
      <c r="O1" s="737" t="s">
        <v>1246</v>
      </c>
      <c r="P1" s="682"/>
    </row>
    <row r="2" spans="1:16" ht="23.1" customHeight="1" x14ac:dyDescent="0.15">
      <c r="A2" s="762"/>
      <c r="B2" s="722" t="s">
        <v>943</v>
      </c>
      <c r="C2" s="727" t="s">
        <v>1247</v>
      </c>
      <c r="D2" s="660"/>
      <c r="E2" s="660"/>
      <c r="F2" s="660"/>
      <c r="G2" s="660"/>
      <c r="H2" s="660"/>
      <c r="I2" s="660"/>
      <c r="J2" s="660"/>
      <c r="K2" s="660"/>
      <c r="L2" s="660"/>
      <c r="M2" s="660"/>
      <c r="N2" s="660"/>
      <c r="O2" s="660"/>
      <c r="P2" s="660"/>
    </row>
    <row r="3" spans="1:16" ht="23.1" customHeight="1" x14ac:dyDescent="0.15">
      <c r="A3" s="762"/>
      <c r="B3" s="651"/>
      <c r="C3" s="759" t="s">
        <v>158</v>
      </c>
      <c r="D3" s="656"/>
      <c r="E3" s="759" t="s">
        <v>1248</v>
      </c>
      <c r="F3" s="656"/>
      <c r="G3" s="759" t="s">
        <v>1249</v>
      </c>
      <c r="H3" s="656"/>
      <c r="I3" s="759" t="s">
        <v>1250</v>
      </c>
      <c r="J3" s="656"/>
      <c r="K3" s="759" t="s">
        <v>1251</v>
      </c>
      <c r="L3" s="656"/>
      <c r="M3" s="759" t="s">
        <v>1252</v>
      </c>
      <c r="N3" s="656"/>
      <c r="O3" s="759" t="s">
        <v>1253</v>
      </c>
      <c r="P3" s="704"/>
    </row>
    <row r="4" spans="1:16" ht="23.1" customHeight="1" x14ac:dyDescent="0.15">
      <c r="A4" s="762"/>
      <c r="B4" s="653"/>
      <c r="C4" s="99" t="s">
        <v>1254</v>
      </c>
      <c r="D4" s="99" t="s">
        <v>1255</v>
      </c>
      <c r="E4" s="99" t="s">
        <v>1254</v>
      </c>
      <c r="F4" s="99" t="s">
        <v>1255</v>
      </c>
      <c r="G4" s="99" t="s">
        <v>1254</v>
      </c>
      <c r="H4" s="99" t="s">
        <v>1255</v>
      </c>
      <c r="I4" s="99" t="s">
        <v>1254</v>
      </c>
      <c r="J4" s="99" t="s">
        <v>1255</v>
      </c>
      <c r="K4" s="99" t="s">
        <v>1254</v>
      </c>
      <c r="L4" s="99" t="s">
        <v>1255</v>
      </c>
      <c r="M4" s="99" t="s">
        <v>1254</v>
      </c>
      <c r="N4" s="99" t="s">
        <v>1255</v>
      </c>
      <c r="O4" s="99" t="s">
        <v>1254</v>
      </c>
      <c r="P4" s="246" t="s">
        <v>1255</v>
      </c>
    </row>
    <row r="5" spans="1:16" ht="23.1" customHeight="1" x14ac:dyDescent="0.15">
      <c r="A5" s="762"/>
      <c r="B5" s="317" t="s">
        <v>1660</v>
      </c>
      <c r="C5" s="250">
        <f t="shared" ref="C5:D9" si="0">IF(SUM(E5,G5,I5,K5,M5,O5)=0,"",SUM(E5,G5,I5,K5,M5,O5))</f>
        <v>719</v>
      </c>
      <c r="D5" s="237">
        <f t="shared" si="0"/>
        <v>257875</v>
      </c>
      <c r="E5" s="91">
        <v>361</v>
      </c>
      <c r="F5" s="91">
        <v>163453</v>
      </c>
      <c r="G5" s="91">
        <v>323</v>
      </c>
      <c r="H5" s="91">
        <v>67701</v>
      </c>
      <c r="I5" s="91">
        <v>26</v>
      </c>
      <c r="J5" s="91">
        <v>22798</v>
      </c>
      <c r="K5" s="92" t="s">
        <v>369</v>
      </c>
      <c r="L5" s="92" t="s">
        <v>369</v>
      </c>
      <c r="M5" s="92" t="s">
        <v>369</v>
      </c>
      <c r="N5" s="92" t="s">
        <v>369</v>
      </c>
      <c r="O5" s="91">
        <v>9</v>
      </c>
      <c r="P5" s="91">
        <v>3923</v>
      </c>
    </row>
    <row r="6" spans="1:16" ht="23.1" customHeight="1" x14ac:dyDescent="0.15">
      <c r="A6" s="762"/>
      <c r="B6" s="316" t="s">
        <v>1659</v>
      </c>
      <c r="C6" s="105">
        <f t="shared" si="0"/>
        <v>629</v>
      </c>
      <c r="D6" s="106">
        <f t="shared" si="0"/>
        <v>231561</v>
      </c>
      <c r="E6" s="91">
        <v>317</v>
      </c>
      <c r="F6" s="91">
        <v>145824</v>
      </c>
      <c r="G6" s="91">
        <v>277</v>
      </c>
      <c r="H6" s="91">
        <v>58764</v>
      </c>
      <c r="I6" s="91">
        <v>26</v>
      </c>
      <c r="J6" s="91">
        <v>23013</v>
      </c>
      <c r="K6" s="92" t="s">
        <v>369</v>
      </c>
      <c r="L6" s="92" t="s">
        <v>369</v>
      </c>
      <c r="M6" s="92" t="s">
        <v>369</v>
      </c>
      <c r="N6" s="92" t="s">
        <v>369</v>
      </c>
      <c r="O6" s="91">
        <v>9</v>
      </c>
      <c r="P6" s="91">
        <v>3960</v>
      </c>
    </row>
    <row r="7" spans="1:16" ht="23.1" customHeight="1" x14ac:dyDescent="0.15">
      <c r="A7" s="762"/>
      <c r="B7" s="316" t="s">
        <v>1840</v>
      </c>
      <c r="C7" s="105">
        <f t="shared" si="0"/>
        <v>556</v>
      </c>
      <c r="D7" s="106">
        <f t="shared" si="0"/>
        <v>204014</v>
      </c>
      <c r="E7" s="91">
        <v>274</v>
      </c>
      <c r="F7" s="91">
        <v>124477</v>
      </c>
      <c r="G7" s="91">
        <v>248</v>
      </c>
      <c r="H7" s="91">
        <v>52995</v>
      </c>
      <c r="I7" s="91">
        <v>26</v>
      </c>
      <c r="J7" s="91">
        <v>23013</v>
      </c>
      <c r="K7" s="92" t="s">
        <v>369</v>
      </c>
      <c r="L7" s="92" t="s">
        <v>369</v>
      </c>
      <c r="M7" s="92" t="s">
        <v>369</v>
      </c>
      <c r="N7" s="92" t="s">
        <v>369</v>
      </c>
      <c r="O7" s="91">
        <v>8</v>
      </c>
      <c r="P7" s="91">
        <v>3529</v>
      </c>
    </row>
    <row r="8" spans="1:16" ht="23.1" customHeight="1" x14ac:dyDescent="0.15">
      <c r="A8" s="762"/>
      <c r="B8" s="316" t="s">
        <v>1937</v>
      </c>
      <c r="C8" s="105">
        <f t="shared" si="0"/>
        <v>481</v>
      </c>
      <c r="D8" s="106">
        <f t="shared" si="0"/>
        <v>177522</v>
      </c>
      <c r="E8" s="91">
        <v>238</v>
      </c>
      <c r="F8" s="91">
        <v>108911</v>
      </c>
      <c r="G8" s="91">
        <v>213</v>
      </c>
      <c r="H8" s="91">
        <v>45515</v>
      </c>
      <c r="I8" s="91">
        <v>23</v>
      </c>
      <c r="J8" s="91">
        <v>20067</v>
      </c>
      <c r="K8" s="92" t="s">
        <v>369</v>
      </c>
      <c r="L8" s="92" t="s">
        <v>369</v>
      </c>
      <c r="M8" s="92" t="s">
        <v>369</v>
      </c>
      <c r="N8" s="92" t="s">
        <v>369</v>
      </c>
      <c r="O8" s="91">
        <v>7</v>
      </c>
      <c r="P8" s="91">
        <v>3029</v>
      </c>
    </row>
    <row r="9" spans="1:16" ht="23.1" customHeight="1" thickBot="1" x14ac:dyDescent="0.2">
      <c r="A9" s="762"/>
      <c r="B9" s="319" t="s">
        <v>1991</v>
      </c>
      <c r="C9" s="107">
        <f t="shared" si="0"/>
        <v>411</v>
      </c>
      <c r="D9" s="108">
        <f t="shared" si="0"/>
        <v>151831</v>
      </c>
      <c r="E9" s="95">
        <v>204</v>
      </c>
      <c r="F9" s="95">
        <v>93815</v>
      </c>
      <c r="G9" s="95">
        <v>183</v>
      </c>
      <c r="H9" s="95">
        <v>38868</v>
      </c>
      <c r="I9" s="95">
        <v>20</v>
      </c>
      <c r="J9" s="95">
        <v>17534</v>
      </c>
      <c r="K9" s="110" t="s">
        <v>1</v>
      </c>
      <c r="L9" s="110" t="s">
        <v>1</v>
      </c>
      <c r="M9" s="110" t="s">
        <v>1</v>
      </c>
      <c r="N9" s="110" t="s">
        <v>1</v>
      </c>
      <c r="O9" s="95">
        <v>4</v>
      </c>
      <c r="P9" s="95">
        <v>1614</v>
      </c>
    </row>
    <row r="10" spans="1:16" ht="23.1" customHeight="1" x14ac:dyDescent="0.15">
      <c r="A10" s="762"/>
      <c r="B10" s="722" t="s">
        <v>943</v>
      </c>
      <c r="C10" s="716" t="s">
        <v>1256</v>
      </c>
      <c r="D10" s="652"/>
      <c r="E10" s="652"/>
      <c r="F10" s="652"/>
      <c r="G10" s="716" t="s">
        <v>1257</v>
      </c>
      <c r="H10" s="652"/>
      <c r="I10" s="652"/>
      <c r="J10" s="652"/>
      <c r="K10" s="652"/>
      <c r="L10" s="652"/>
      <c r="M10" s="652"/>
      <c r="N10" s="653"/>
      <c r="O10" s="833" t="s">
        <v>1258</v>
      </c>
      <c r="P10" s="753"/>
    </row>
    <row r="11" spans="1:16" ht="23.1" customHeight="1" x14ac:dyDescent="0.15">
      <c r="A11" s="762"/>
      <c r="B11" s="651"/>
      <c r="C11" s="716" t="s">
        <v>1259</v>
      </c>
      <c r="D11" s="652"/>
      <c r="E11" s="756" t="s">
        <v>1260</v>
      </c>
      <c r="F11" s="703"/>
      <c r="G11" s="754" t="s">
        <v>158</v>
      </c>
      <c r="H11" s="652"/>
      <c r="I11" s="756" t="s">
        <v>1248</v>
      </c>
      <c r="J11" s="703"/>
      <c r="K11" s="754" t="s">
        <v>1250</v>
      </c>
      <c r="L11" s="652"/>
      <c r="M11" s="756" t="s">
        <v>1261</v>
      </c>
      <c r="N11" s="703"/>
      <c r="O11" s="716"/>
      <c r="P11" s="754"/>
    </row>
    <row r="12" spans="1:16" ht="23.1" customHeight="1" x14ac:dyDescent="0.15">
      <c r="A12" s="762"/>
      <c r="B12" s="653"/>
      <c r="C12" s="99" t="s">
        <v>1254</v>
      </c>
      <c r="D12" s="99" t="s">
        <v>1255</v>
      </c>
      <c r="E12" s="99" t="s">
        <v>1254</v>
      </c>
      <c r="F12" s="99" t="s">
        <v>1255</v>
      </c>
      <c r="G12" s="99" t="s">
        <v>1254</v>
      </c>
      <c r="H12" s="99" t="s">
        <v>1255</v>
      </c>
      <c r="I12" s="99" t="s">
        <v>1254</v>
      </c>
      <c r="J12" s="99" t="s">
        <v>1255</v>
      </c>
      <c r="K12" s="99" t="s">
        <v>1254</v>
      </c>
      <c r="L12" s="99" t="s">
        <v>1255</v>
      </c>
      <c r="M12" s="99" t="s">
        <v>1254</v>
      </c>
      <c r="N12" s="99" t="s">
        <v>1255</v>
      </c>
      <c r="O12" s="99" t="s">
        <v>1254</v>
      </c>
      <c r="P12" s="246" t="s">
        <v>1255</v>
      </c>
    </row>
    <row r="13" spans="1:16" ht="23.1" customHeight="1" x14ac:dyDescent="0.15">
      <c r="A13" s="762"/>
      <c r="B13" s="317" t="s">
        <v>1660</v>
      </c>
      <c r="C13" s="392" t="s">
        <v>369</v>
      </c>
      <c r="D13" s="92" t="s">
        <v>369</v>
      </c>
      <c r="E13" s="92" t="s">
        <v>369</v>
      </c>
      <c r="F13" s="92" t="s">
        <v>369</v>
      </c>
      <c r="G13" s="237">
        <f t="shared" ref="G13:H17" si="1">IF(SUM(I13,K13,M13)=0,"",SUM(I13,K13,M13))</f>
        <v>16803</v>
      </c>
      <c r="H13" s="237">
        <f t="shared" si="1"/>
        <v>10849793</v>
      </c>
      <c r="I13" s="91">
        <v>15604</v>
      </c>
      <c r="J13" s="91">
        <v>9832153</v>
      </c>
      <c r="K13" s="91">
        <v>1033</v>
      </c>
      <c r="L13" s="91">
        <v>891476</v>
      </c>
      <c r="M13" s="91">
        <v>166</v>
      </c>
      <c r="N13" s="91">
        <v>126164</v>
      </c>
      <c r="O13" s="92" t="s">
        <v>369</v>
      </c>
      <c r="P13" s="92" t="s">
        <v>369</v>
      </c>
    </row>
    <row r="14" spans="1:16" ht="23.1" customHeight="1" x14ac:dyDescent="0.15">
      <c r="A14" s="762"/>
      <c r="B14" s="316" t="s">
        <v>1659</v>
      </c>
      <c r="C14" s="392" t="s">
        <v>369</v>
      </c>
      <c r="D14" s="92" t="s">
        <v>369</v>
      </c>
      <c r="E14" s="92" t="s">
        <v>369</v>
      </c>
      <c r="F14" s="92" t="s">
        <v>369</v>
      </c>
      <c r="G14" s="106">
        <f t="shared" si="1"/>
        <v>17314</v>
      </c>
      <c r="H14" s="106">
        <f t="shared" si="1"/>
        <v>11308019</v>
      </c>
      <c r="I14" s="91">
        <v>16113</v>
      </c>
      <c r="J14" s="91">
        <v>10277783</v>
      </c>
      <c r="K14" s="91">
        <v>1048</v>
      </c>
      <c r="L14" s="91">
        <v>911303</v>
      </c>
      <c r="M14" s="91">
        <v>153</v>
      </c>
      <c r="N14" s="91">
        <v>118933</v>
      </c>
      <c r="O14" s="92" t="s">
        <v>369</v>
      </c>
      <c r="P14" s="92" t="s">
        <v>369</v>
      </c>
    </row>
    <row r="15" spans="1:16" ht="23.1" customHeight="1" x14ac:dyDescent="0.15">
      <c r="A15" s="762"/>
      <c r="B15" s="316" t="s">
        <v>1840</v>
      </c>
      <c r="C15" s="392" t="s">
        <v>369</v>
      </c>
      <c r="D15" s="92" t="s">
        <v>369</v>
      </c>
      <c r="E15" s="92" t="s">
        <v>369</v>
      </c>
      <c r="F15" s="92" t="s">
        <v>369</v>
      </c>
      <c r="G15" s="106">
        <f t="shared" si="1"/>
        <v>17618</v>
      </c>
      <c r="H15" s="106">
        <f t="shared" si="1"/>
        <v>11467923</v>
      </c>
      <c r="I15" s="91">
        <v>16393</v>
      </c>
      <c r="J15" s="91">
        <v>10419578</v>
      </c>
      <c r="K15" s="91">
        <v>1070</v>
      </c>
      <c r="L15" s="91">
        <v>927905</v>
      </c>
      <c r="M15" s="91">
        <v>155</v>
      </c>
      <c r="N15" s="91">
        <v>120440</v>
      </c>
      <c r="O15" s="92" t="s">
        <v>369</v>
      </c>
      <c r="P15" s="92" t="s">
        <v>369</v>
      </c>
    </row>
    <row r="16" spans="1:16" ht="23.1" customHeight="1" x14ac:dyDescent="0.15">
      <c r="A16" s="762"/>
      <c r="B16" s="316" t="s">
        <v>1937</v>
      </c>
      <c r="C16" s="92" t="s">
        <v>369</v>
      </c>
      <c r="D16" s="92" t="s">
        <v>369</v>
      </c>
      <c r="E16" s="92" t="s">
        <v>369</v>
      </c>
      <c r="F16" s="92" t="s">
        <v>369</v>
      </c>
      <c r="G16" s="106">
        <f t="shared" si="1"/>
        <v>18260</v>
      </c>
      <c r="H16" s="106">
        <f t="shared" si="1"/>
        <v>11753313</v>
      </c>
      <c r="I16" s="91">
        <v>17012</v>
      </c>
      <c r="J16" s="91">
        <v>10686427</v>
      </c>
      <c r="K16" s="91">
        <v>1103</v>
      </c>
      <c r="L16" s="91">
        <v>954530</v>
      </c>
      <c r="M16" s="91">
        <v>145</v>
      </c>
      <c r="N16" s="91">
        <v>112356</v>
      </c>
      <c r="O16" s="92" t="s">
        <v>369</v>
      </c>
      <c r="P16" s="92" t="s">
        <v>369</v>
      </c>
    </row>
    <row r="17" spans="1:16" ht="23.1" customHeight="1" thickBot="1" x14ac:dyDescent="0.2">
      <c r="A17" s="762"/>
      <c r="B17" s="319" t="s">
        <v>1991</v>
      </c>
      <c r="C17" s="110" t="s">
        <v>369</v>
      </c>
      <c r="D17" s="110" t="s">
        <v>369</v>
      </c>
      <c r="E17" s="110" t="s">
        <v>369</v>
      </c>
      <c r="F17" s="110" t="s">
        <v>369</v>
      </c>
      <c r="G17" s="108">
        <f t="shared" si="1"/>
        <v>18593</v>
      </c>
      <c r="H17" s="108">
        <f t="shared" si="1"/>
        <v>11976741</v>
      </c>
      <c r="I17" s="95">
        <v>17303</v>
      </c>
      <c r="J17" s="95">
        <v>10875761</v>
      </c>
      <c r="K17" s="95">
        <v>1149</v>
      </c>
      <c r="L17" s="95">
        <v>992414</v>
      </c>
      <c r="M17" s="95">
        <v>141</v>
      </c>
      <c r="N17" s="95">
        <v>108566</v>
      </c>
      <c r="O17" s="110" t="s">
        <v>1</v>
      </c>
      <c r="P17" s="110" t="s">
        <v>1</v>
      </c>
    </row>
    <row r="18" spans="1:16" ht="23.1" customHeight="1" x14ac:dyDescent="0.15">
      <c r="A18" s="762"/>
      <c r="O18" s="728" t="s">
        <v>1262</v>
      </c>
      <c r="P18" s="674"/>
    </row>
    <row r="19" spans="1:16" ht="23.1" customHeight="1" x14ac:dyDescent="0.15">
      <c r="A19" s="762"/>
      <c r="O19" s="92"/>
      <c r="P19" s="21"/>
    </row>
    <row r="20" spans="1:16" ht="23.1" customHeight="1" thickBot="1" x14ac:dyDescent="0.2">
      <c r="A20" s="762"/>
      <c r="B20" s="95" t="s">
        <v>1263</v>
      </c>
      <c r="C20" s="95"/>
      <c r="D20" s="95"/>
      <c r="E20" s="95"/>
      <c r="F20" s="95"/>
      <c r="G20" s="737" t="s">
        <v>1105</v>
      </c>
      <c r="H20" s="682"/>
    </row>
    <row r="21" spans="1:16" ht="23.1" customHeight="1" x14ac:dyDescent="0.15">
      <c r="A21" s="762"/>
      <c r="B21" s="446" t="s">
        <v>943</v>
      </c>
      <c r="C21" s="730" t="s">
        <v>158</v>
      </c>
      <c r="D21" s="660"/>
      <c r="E21" s="727" t="s">
        <v>1264</v>
      </c>
      <c r="F21" s="662"/>
      <c r="G21" s="730" t="s">
        <v>1265</v>
      </c>
      <c r="H21" s="730"/>
    </row>
    <row r="22" spans="1:16" ht="23.1" customHeight="1" x14ac:dyDescent="0.15">
      <c r="A22" s="762"/>
      <c r="B22" s="317" t="s">
        <v>1660</v>
      </c>
      <c r="C22" s="93"/>
      <c r="D22" s="237">
        <f>IF(SUM(F22,H22)=0,"",SUM(F22,H22))</f>
        <v>17235</v>
      </c>
      <c r="E22" s="91"/>
      <c r="F22" s="91">
        <v>10609</v>
      </c>
      <c r="G22" s="91"/>
      <c r="H22" s="91">
        <v>6626</v>
      </c>
    </row>
    <row r="23" spans="1:16" ht="23.1" customHeight="1" x14ac:dyDescent="0.15">
      <c r="A23" s="762"/>
      <c r="B23" s="316" t="s">
        <v>1659</v>
      </c>
      <c r="C23" s="93"/>
      <c r="D23" s="106">
        <f>IF(SUM(F23,H23)=0,"",SUM(F23,H23))</f>
        <v>16767</v>
      </c>
      <c r="E23" s="91"/>
      <c r="F23" s="91">
        <v>10290</v>
      </c>
      <c r="G23" s="91"/>
      <c r="H23" s="91">
        <v>6477</v>
      </c>
    </row>
    <row r="24" spans="1:16" ht="23.1" customHeight="1" x14ac:dyDescent="0.15">
      <c r="A24" s="762"/>
      <c r="B24" s="316" t="s">
        <v>1840</v>
      </c>
      <c r="C24" s="93"/>
      <c r="D24" s="106">
        <f>IF(SUM(F24,H24)=0,"",SUM(F24,H24))</f>
        <v>16067</v>
      </c>
      <c r="E24" s="91"/>
      <c r="F24" s="91">
        <v>9827</v>
      </c>
      <c r="G24" s="91"/>
      <c r="H24" s="91">
        <v>6240</v>
      </c>
    </row>
    <row r="25" spans="1:16" ht="23.1" customHeight="1" x14ac:dyDescent="0.15">
      <c r="A25" s="762"/>
      <c r="B25" s="316" t="s">
        <v>1937</v>
      </c>
      <c r="C25" s="93"/>
      <c r="D25" s="106">
        <f>IF(SUM(F25,H25)=0,"",SUM(F25,H25))</f>
        <v>15826</v>
      </c>
      <c r="E25" s="91"/>
      <c r="F25" s="91">
        <v>9669</v>
      </c>
      <c r="G25" s="91"/>
      <c r="H25" s="91">
        <v>6157</v>
      </c>
    </row>
    <row r="26" spans="1:16" ht="23.1" customHeight="1" thickBot="1" x14ac:dyDescent="0.2">
      <c r="A26" s="762"/>
      <c r="B26" s="319" t="s">
        <v>1991</v>
      </c>
      <c r="C26" s="103"/>
      <c r="D26" s="108">
        <f>IF(SUM(F26,H26)=0,"",SUM(F26,H26))</f>
        <v>15487</v>
      </c>
      <c r="E26" s="95"/>
      <c r="F26" s="95">
        <v>9542</v>
      </c>
      <c r="G26" s="95"/>
      <c r="H26" s="95">
        <v>5945</v>
      </c>
    </row>
    <row r="27" spans="1:16" ht="23.1" customHeight="1" x14ac:dyDescent="0.15">
      <c r="A27" s="762"/>
      <c r="G27" s="728" t="s">
        <v>1262</v>
      </c>
      <c r="H27" s="674"/>
    </row>
    <row r="28" spans="1:16" x14ac:dyDescent="0.15">
      <c r="A28" s="390"/>
    </row>
  </sheetData>
  <sheetProtection sheet="1"/>
  <mergeCells count="27">
    <mergeCell ref="M11:N11"/>
    <mergeCell ref="O18:P18"/>
    <mergeCell ref="G20:H20"/>
    <mergeCell ref="C21:D21"/>
    <mergeCell ref="E21:F21"/>
    <mergeCell ref="G21:H21"/>
    <mergeCell ref="E11:F11"/>
    <mergeCell ref="G11:H11"/>
    <mergeCell ref="I11:J11"/>
    <mergeCell ref="K11:L11"/>
    <mergeCell ref="G27:H27"/>
    <mergeCell ref="A1:A27"/>
    <mergeCell ref="O1:P1"/>
    <mergeCell ref="B2:B4"/>
    <mergeCell ref="C2:P2"/>
    <mergeCell ref="C3:D3"/>
    <mergeCell ref="E3:F3"/>
    <mergeCell ref="G3:H3"/>
    <mergeCell ref="I3:J3"/>
    <mergeCell ref="K3:L3"/>
    <mergeCell ref="M3:N3"/>
    <mergeCell ref="O3:P3"/>
    <mergeCell ref="B10:B12"/>
    <mergeCell ref="C10:F10"/>
    <mergeCell ref="G10:N10"/>
    <mergeCell ref="O10:P11"/>
    <mergeCell ref="C11:D11"/>
  </mergeCells>
  <phoneticPr fontId="2"/>
  <pageMargins left="0.39370078740157483" right="0.39370078740157483" top="0.98425196850393704" bottom="0.39370078740157483" header="0.51181102362204722" footer="0.51181102362204722"/>
  <pageSetup paperSize="9" scale="86" orientation="landscape" r:id="rId1"/>
  <headerFooter alignWithMargins="0">
    <oddHeader>&amp;C&amp;"ＭＳ 明朝,標準"&amp;16（2）社会保障</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52"/>
  <dimension ref="A1:M36"/>
  <sheetViews>
    <sheetView zoomScaleNormal="100" workbookViewId="0">
      <selection activeCell="P11" sqref="P11"/>
    </sheetView>
  </sheetViews>
  <sheetFormatPr defaultRowHeight="13.5" x14ac:dyDescent="0.15"/>
  <cols>
    <col min="1" max="1" width="6.625" style="83" customWidth="1"/>
    <col min="2" max="2" width="14.5" style="83" customWidth="1"/>
    <col min="3" max="13" width="13.125" style="83" customWidth="1"/>
    <col min="14" max="16384" width="9" style="83"/>
  </cols>
  <sheetData>
    <row r="1" spans="1:10" ht="18" customHeight="1" thickBot="1" x14ac:dyDescent="0.2">
      <c r="A1" s="762">
        <v>63</v>
      </c>
      <c r="B1" s="95" t="s">
        <v>1266</v>
      </c>
      <c r="C1" s="95"/>
      <c r="D1" s="95"/>
      <c r="E1" s="95"/>
      <c r="F1" s="95"/>
      <c r="G1" s="95"/>
      <c r="H1" s="95"/>
      <c r="I1" s="737" t="s">
        <v>1246</v>
      </c>
      <c r="J1" s="682"/>
    </row>
    <row r="2" spans="1:10" ht="20.100000000000001" customHeight="1" x14ac:dyDescent="0.15">
      <c r="A2" s="762"/>
      <c r="B2" s="722" t="s">
        <v>943</v>
      </c>
      <c r="C2" s="727" t="s">
        <v>1267</v>
      </c>
      <c r="D2" s="660"/>
      <c r="E2" s="727" t="s">
        <v>1268</v>
      </c>
      <c r="F2" s="660"/>
      <c r="G2" s="660"/>
      <c r="H2" s="662"/>
      <c r="I2" s="730" t="s">
        <v>1269</v>
      </c>
      <c r="J2" s="660"/>
    </row>
    <row r="3" spans="1:10" ht="36" customHeight="1" x14ac:dyDescent="0.15">
      <c r="A3" s="762"/>
      <c r="B3" s="653"/>
      <c r="C3" s="99" t="s">
        <v>624</v>
      </c>
      <c r="D3" s="99" t="s">
        <v>1270</v>
      </c>
      <c r="E3" s="99" t="s">
        <v>491</v>
      </c>
      <c r="F3" s="357" t="s">
        <v>1271</v>
      </c>
      <c r="G3" s="357" t="s">
        <v>1272</v>
      </c>
      <c r="H3" s="357" t="s">
        <v>1273</v>
      </c>
      <c r="I3" s="99" t="s">
        <v>1274</v>
      </c>
      <c r="J3" s="246" t="s">
        <v>1275</v>
      </c>
    </row>
    <row r="4" spans="1:10" ht="20.100000000000001" customHeight="1" x14ac:dyDescent="0.15">
      <c r="A4" s="762"/>
      <c r="B4" s="987" t="s">
        <v>2012</v>
      </c>
      <c r="C4" s="392">
        <v>11248</v>
      </c>
      <c r="D4" s="92">
        <v>19139</v>
      </c>
      <c r="E4" s="92">
        <v>7054607</v>
      </c>
      <c r="F4" s="92">
        <v>5175880</v>
      </c>
      <c r="G4" s="92">
        <v>1517324</v>
      </c>
      <c r="H4" s="92">
        <v>360843</v>
      </c>
      <c r="I4" s="92">
        <v>1648806</v>
      </c>
      <c r="J4" s="92">
        <v>1517652</v>
      </c>
    </row>
    <row r="5" spans="1:10" ht="20.100000000000001" customHeight="1" x14ac:dyDescent="0.15">
      <c r="A5" s="762"/>
      <c r="B5" s="987"/>
      <c r="C5" s="392" t="s">
        <v>1</v>
      </c>
      <c r="D5" s="92">
        <v>7709</v>
      </c>
      <c r="E5" s="92" t="s">
        <v>369</v>
      </c>
      <c r="F5" s="92" t="s">
        <v>1</v>
      </c>
      <c r="G5" s="92" t="s">
        <v>1</v>
      </c>
      <c r="H5" s="92" t="s">
        <v>1</v>
      </c>
      <c r="I5" s="92">
        <v>588015</v>
      </c>
      <c r="J5" s="92">
        <v>553696</v>
      </c>
    </row>
    <row r="6" spans="1:10" ht="20.100000000000001" customHeight="1" x14ac:dyDescent="0.15">
      <c r="A6" s="762"/>
      <c r="B6" s="987" t="s">
        <v>1663</v>
      </c>
      <c r="C6" s="392">
        <v>11018</v>
      </c>
      <c r="D6" s="92">
        <v>18523</v>
      </c>
      <c r="E6" s="92">
        <v>7269706</v>
      </c>
      <c r="F6" s="92">
        <v>5323904</v>
      </c>
      <c r="G6" s="92">
        <v>1603745</v>
      </c>
      <c r="H6" s="92">
        <v>342056</v>
      </c>
      <c r="I6" s="92">
        <v>1575829</v>
      </c>
      <c r="J6" s="92">
        <v>1451432</v>
      </c>
    </row>
    <row r="7" spans="1:10" ht="20.100000000000001" customHeight="1" x14ac:dyDescent="0.15">
      <c r="A7" s="762"/>
      <c r="B7" s="987"/>
      <c r="C7" s="392" t="s">
        <v>1</v>
      </c>
      <c r="D7" s="92">
        <v>7991</v>
      </c>
      <c r="E7" s="92" t="s">
        <v>369</v>
      </c>
      <c r="F7" s="92" t="s">
        <v>1</v>
      </c>
      <c r="G7" s="92" t="s">
        <v>1</v>
      </c>
      <c r="H7" s="92" t="s">
        <v>1</v>
      </c>
      <c r="I7" s="92">
        <v>545964</v>
      </c>
      <c r="J7" s="92">
        <v>540263</v>
      </c>
    </row>
    <row r="8" spans="1:10" ht="20.100000000000001" customHeight="1" x14ac:dyDescent="0.15">
      <c r="A8" s="762"/>
      <c r="B8" s="987" t="s">
        <v>1844</v>
      </c>
      <c r="C8" s="392">
        <v>10640</v>
      </c>
      <c r="D8" s="92">
        <v>17530</v>
      </c>
      <c r="E8" s="92">
        <v>7073838</v>
      </c>
      <c r="F8" s="92">
        <v>5177975</v>
      </c>
      <c r="G8" s="92">
        <v>1589848</v>
      </c>
      <c r="H8" s="92">
        <v>306015</v>
      </c>
      <c r="I8" s="92">
        <v>1499060</v>
      </c>
      <c r="J8" s="92">
        <v>1406401</v>
      </c>
    </row>
    <row r="9" spans="1:10" ht="20.100000000000001" customHeight="1" x14ac:dyDescent="0.15">
      <c r="A9" s="762"/>
      <c r="B9" s="987"/>
      <c r="C9" s="392" t="s">
        <v>1</v>
      </c>
      <c r="D9" s="92">
        <v>8432</v>
      </c>
      <c r="E9" s="92" t="s">
        <v>369</v>
      </c>
      <c r="F9" s="92" t="s">
        <v>1</v>
      </c>
      <c r="G9" s="92" t="s">
        <v>1</v>
      </c>
      <c r="H9" s="92" t="s">
        <v>1</v>
      </c>
      <c r="I9" s="92">
        <v>576428</v>
      </c>
      <c r="J9" s="92">
        <v>571718</v>
      </c>
    </row>
    <row r="10" spans="1:10" ht="20.100000000000001" customHeight="1" x14ac:dyDescent="0.15">
      <c r="A10" s="762"/>
      <c r="B10" s="987" t="s">
        <v>1953</v>
      </c>
      <c r="C10" s="392">
        <v>10213</v>
      </c>
      <c r="D10" s="92">
        <v>16584</v>
      </c>
      <c r="E10" s="92">
        <v>7080100</v>
      </c>
      <c r="F10" s="92">
        <v>5194632</v>
      </c>
      <c r="G10" s="92">
        <v>1608550</v>
      </c>
      <c r="H10" s="92">
        <v>276918</v>
      </c>
      <c r="I10" s="92">
        <v>1477143</v>
      </c>
      <c r="J10" s="92">
        <v>1372898</v>
      </c>
    </row>
    <row r="11" spans="1:10" ht="20.100000000000001" customHeight="1" x14ac:dyDescent="0.15">
      <c r="A11" s="762"/>
      <c r="B11" s="987"/>
      <c r="C11" s="392" t="s">
        <v>1</v>
      </c>
      <c r="D11" s="92">
        <v>8782</v>
      </c>
      <c r="E11" s="92" t="s">
        <v>369</v>
      </c>
      <c r="F11" s="92" t="s">
        <v>1</v>
      </c>
      <c r="G11" s="92" t="s">
        <v>1</v>
      </c>
      <c r="H11" s="92" t="s">
        <v>1</v>
      </c>
      <c r="I11" s="92">
        <v>616050</v>
      </c>
      <c r="J11" s="92">
        <v>611283</v>
      </c>
    </row>
    <row r="12" spans="1:10" ht="20.100000000000001" customHeight="1" x14ac:dyDescent="0.15">
      <c r="A12" s="762"/>
      <c r="B12" s="987" t="s">
        <v>2013</v>
      </c>
      <c r="C12" s="392">
        <v>9971</v>
      </c>
      <c r="D12" s="92">
        <v>15926</v>
      </c>
      <c r="E12" s="92">
        <f>IF(SUM(F12:H12)=0,"",SUM(F12:H12))</f>
        <v>6476773</v>
      </c>
      <c r="F12" s="92">
        <v>4750182</v>
      </c>
      <c r="G12" s="92">
        <v>1485855</v>
      </c>
      <c r="H12" s="92">
        <v>240736</v>
      </c>
      <c r="I12" s="92">
        <v>1508876</v>
      </c>
      <c r="J12" s="92">
        <v>1397053</v>
      </c>
    </row>
    <row r="13" spans="1:10" ht="20.100000000000001" customHeight="1" thickBot="1" x14ac:dyDescent="0.2">
      <c r="A13" s="762"/>
      <c r="B13" s="1025"/>
      <c r="C13" s="392" t="s">
        <v>1</v>
      </c>
      <c r="D13" s="92">
        <v>9172</v>
      </c>
      <c r="E13" s="92" t="str">
        <f>IF(SUM(F13:H13)=0,IF(E12="","","-"),SUM(F13:H13))</f>
        <v>-</v>
      </c>
      <c r="F13" s="92" t="s">
        <v>1</v>
      </c>
      <c r="G13" s="92" t="s">
        <v>1</v>
      </c>
      <c r="H13" s="92" t="s">
        <v>1</v>
      </c>
      <c r="I13" s="92">
        <v>634734</v>
      </c>
      <c r="J13" s="92">
        <v>631929</v>
      </c>
    </row>
    <row r="14" spans="1:10" ht="18" customHeight="1" x14ac:dyDescent="0.15">
      <c r="A14" s="762"/>
      <c r="B14" s="1042" t="s">
        <v>1276</v>
      </c>
      <c r="C14" s="1043"/>
      <c r="D14" s="1043"/>
      <c r="E14" s="1043"/>
      <c r="F14" s="1043"/>
      <c r="G14" s="1043"/>
      <c r="H14" s="1043"/>
      <c r="I14" s="1044" t="s">
        <v>1262</v>
      </c>
      <c r="J14" s="1045"/>
    </row>
    <row r="15" spans="1:10" ht="20.100000000000001" customHeight="1" x14ac:dyDescent="0.15">
      <c r="A15" s="762"/>
      <c r="B15" s="559"/>
      <c r="C15" s="479"/>
      <c r="D15" s="479"/>
      <c r="E15" s="479"/>
      <c r="F15" s="479"/>
      <c r="G15" s="479"/>
      <c r="H15" s="479"/>
      <c r="I15" s="560"/>
      <c r="J15" s="561"/>
    </row>
    <row r="16" spans="1:10" ht="18" customHeight="1" thickBot="1" x14ac:dyDescent="0.2">
      <c r="A16" s="762"/>
      <c r="B16" s="176" t="s">
        <v>1277</v>
      </c>
      <c r="C16" s="95"/>
      <c r="D16" s="95"/>
      <c r="E16" s="95"/>
      <c r="F16" s="95"/>
      <c r="G16" s="737" t="s">
        <v>1246</v>
      </c>
      <c r="H16" s="682"/>
    </row>
    <row r="17" spans="1:13" ht="20.100000000000001" customHeight="1" x14ac:dyDescent="0.15">
      <c r="A17" s="762"/>
      <c r="B17" s="722" t="s">
        <v>943</v>
      </c>
      <c r="C17" s="727" t="s">
        <v>1278</v>
      </c>
      <c r="D17" s="660"/>
      <c r="E17" s="660"/>
      <c r="F17" s="727" t="s">
        <v>1279</v>
      </c>
      <c r="G17" s="660"/>
      <c r="H17" s="660"/>
    </row>
    <row r="18" spans="1:13" ht="20.100000000000001" customHeight="1" x14ac:dyDescent="0.15">
      <c r="A18" s="762"/>
      <c r="B18" s="653"/>
      <c r="C18" s="99" t="s">
        <v>491</v>
      </c>
      <c r="D18" s="99" t="s">
        <v>1280</v>
      </c>
      <c r="E18" s="99" t="s">
        <v>816</v>
      </c>
      <c r="F18" s="99" t="s">
        <v>491</v>
      </c>
      <c r="G18" s="99" t="s">
        <v>1281</v>
      </c>
      <c r="H18" s="246" t="s">
        <v>816</v>
      </c>
    </row>
    <row r="19" spans="1:13" ht="20.100000000000001" customHeight="1" x14ac:dyDescent="0.15">
      <c r="A19" s="762"/>
      <c r="B19" s="317" t="s">
        <v>1660</v>
      </c>
      <c r="C19" s="477">
        <f>IF(SUM(D19:E19)=0,"",SUM(D19:E19))</f>
        <v>8545121</v>
      </c>
      <c r="D19" s="91">
        <v>1630590</v>
      </c>
      <c r="E19" s="91">
        <v>6914531</v>
      </c>
      <c r="F19" s="222">
        <f>IF(SUM(G19:H19)=0,"",SUM(G19:H19))</f>
        <v>8971220</v>
      </c>
      <c r="G19" s="91">
        <v>5858048</v>
      </c>
      <c r="H19" s="91">
        <v>3113172</v>
      </c>
    </row>
    <row r="20" spans="1:13" ht="20.100000000000001" customHeight="1" x14ac:dyDescent="0.15">
      <c r="A20" s="762"/>
      <c r="B20" s="316" t="s">
        <v>1659</v>
      </c>
      <c r="C20" s="93">
        <f>IF(SUM(D20:E20)=0,"",SUM(D20:E20))</f>
        <v>10250090</v>
      </c>
      <c r="D20" s="91">
        <v>1575222</v>
      </c>
      <c r="E20" s="91">
        <v>8674868</v>
      </c>
      <c r="F20" s="91">
        <f>IF(SUM(G20:H20)=0,"",SUM(G20:H20))</f>
        <v>10349680</v>
      </c>
      <c r="G20" s="92">
        <v>6084484</v>
      </c>
      <c r="H20" s="92">
        <v>4265196</v>
      </c>
    </row>
    <row r="21" spans="1:13" ht="20.100000000000001" customHeight="1" x14ac:dyDescent="0.15">
      <c r="A21" s="762"/>
      <c r="B21" s="316" t="s">
        <v>1840</v>
      </c>
      <c r="C21" s="93">
        <f>IF(SUM(D21:E21)=0,"",SUM(D21:E21))</f>
        <v>9795778</v>
      </c>
      <c r="D21" s="91">
        <v>1517119</v>
      </c>
      <c r="E21" s="91">
        <v>8278659</v>
      </c>
      <c r="F21" s="91">
        <f>IF(SUM(G21:H21)=0,"",SUM(G21:H21))</f>
        <v>9848482</v>
      </c>
      <c r="G21" s="92">
        <v>5969074</v>
      </c>
      <c r="H21" s="92">
        <v>3879408</v>
      </c>
    </row>
    <row r="22" spans="1:13" ht="20.100000000000001" customHeight="1" x14ac:dyDescent="0.15">
      <c r="A22" s="762"/>
      <c r="B22" s="316" t="s">
        <v>1937</v>
      </c>
      <c r="C22" s="93">
        <f>IF(SUM(D22:E22)=0,"",SUM(D22:E22))</f>
        <v>9783539</v>
      </c>
      <c r="D22" s="91">
        <v>1477331</v>
      </c>
      <c r="E22" s="91">
        <v>8306208</v>
      </c>
      <c r="F22" s="91">
        <f>IF(SUM(G22:H22)=0,"",SUM(G22:H22))</f>
        <v>9755833</v>
      </c>
      <c r="G22" s="92">
        <v>5999695</v>
      </c>
      <c r="H22" s="92">
        <v>3756138</v>
      </c>
    </row>
    <row r="23" spans="1:13" ht="20.100000000000001" customHeight="1" thickBot="1" x14ac:dyDescent="0.2">
      <c r="A23" s="762"/>
      <c r="B23" s="319" t="s">
        <v>1991</v>
      </c>
      <c r="C23" s="103">
        <f>IF(SUM(D23:E23)=0,"",SUM(D23:E23))</f>
        <v>8322009</v>
      </c>
      <c r="D23" s="95">
        <v>1488024</v>
      </c>
      <c r="E23" s="95">
        <v>6833985</v>
      </c>
      <c r="F23" s="95">
        <f>IF(SUM(G23:H23)=0,"",SUM(G23:H23))</f>
        <v>8182326</v>
      </c>
      <c r="G23" s="110">
        <v>5677542</v>
      </c>
      <c r="H23" s="110">
        <v>2504784</v>
      </c>
    </row>
    <row r="24" spans="1:13" ht="18" customHeight="1" x14ac:dyDescent="0.15">
      <c r="A24" s="762"/>
      <c r="D24" s="97"/>
      <c r="E24" s="97"/>
      <c r="F24" s="97"/>
      <c r="G24" s="738" t="s">
        <v>1262</v>
      </c>
      <c r="H24" s="685"/>
    </row>
    <row r="25" spans="1:13" ht="20.100000000000001" customHeight="1" x14ac:dyDescent="0.15">
      <c r="A25" s="762"/>
      <c r="D25" s="91"/>
      <c r="E25" s="91"/>
      <c r="F25" s="91"/>
      <c r="G25" s="92"/>
      <c r="H25" s="21"/>
    </row>
    <row r="26" spans="1:13" ht="18" customHeight="1" thickBot="1" x14ac:dyDescent="0.2">
      <c r="A26" s="762"/>
      <c r="B26" s="176" t="s">
        <v>1282</v>
      </c>
      <c r="C26" s="95"/>
      <c r="D26" s="95"/>
      <c r="E26" s="95"/>
      <c r="F26" s="95"/>
      <c r="G26" s="95"/>
      <c r="H26" s="95"/>
      <c r="I26" s="95"/>
      <c r="J26" s="95"/>
      <c r="K26" s="95"/>
      <c r="L26" s="95"/>
      <c r="M26" s="110" t="s">
        <v>1246</v>
      </c>
    </row>
    <row r="27" spans="1:13" ht="20.100000000000001" customHeight="1" x14ac:dyDescent="0.15">
      <c r="A27" s="762"/>
      <c r="B27" s="722" t="s">
        <v>943</v>
      </c>
      <c r="C27" s="727" t="s">
        <v>1283</v>
      </c>
      <c r="D27" s="660"/>
      <c r="E27" s="660"/>
      <c r="F27" s="660"/>
      <c r="G27" s="660"/>
      <c r="H27" s="660"/>
      <c r="I27" s="727" t="s">
        <v>1284</v>
      </c>
      <c r="J27" s="660"/>
      <c r="K27" s="660"/>
      <c r="L27" s="660"/>
      <c r="M27" s="660"/>
    </row>
    <row r="28" spans="1:13" ht="39.950000000000003" customHeight="1" x14ac:dyDescent="0.15">
      <c r="A28" s="762"/>
      <c r="B28" s="653"/>
      <c r="C28" s="99" t="s">
        <v>491</v>
      </c>
      <c r="D28" s="99" t="s">
        <v>1285</v>
      </c>
      <c r="E28" s="99" t="s">
        <v>1286</v>
      </c>
      <c r="F28" s="99" t="s">
        <v>1287</v>
      </c>
      <c r="G28" s="99" t="s">
        <v>1288</v>
      </c>
      <c r="H28" s="99" t="s">
        <v>1289</v>
      </c>
      <c r="I28" s="218" t="s">
        <v>491</v>
      </c>
      <c r="J28" s="218" t="s">
        <v>1290</v>
      </c>
      <c r="K28" s="478" t="s">
        <v>1291</v>
      </c>
      <c r="L28" s="218" t="s">
        <v>1292</v>
      </c>
      <c r="M28" s="358" t="s">
        <v>1293</v>
      </c>
    </row>
    <row r="29" spans="1:13" ht="20.100000000000001" customHeight="1" x14ac:dyDescent="0.15">
      <c r="A29" s="762"/>
      <c r="B29" s="317" t="s">
        <v>1660</v>
      </c>
      <c r="C29" s="93">
        <v>7054607</v>
      </c>
      <c r="D29" s="91">
        <v>2441049</v>
      </c>
      <c r="E29" s="91">
        <v>2643664</v>
      </c>
      <c r="F29" s="91">
        <v>598418</v>
      </c>
      <c r="G29" s="91">
        <v>1109595</v>
      </c>
      <c r="H29" s="91">
        <v>261881</v>
      </c>
      <c r="I29" s="91">
        <v>670128</v>
      </c>
      <c r="J29" s="91">
        <v>623926</v>
      </c>
      <c r="K29" s="91">
        <v>35880</v>
      </c>
      <c r="L29" s="91">
        <v>3420</v>
      </c>
      <c r="M29" s="91">
        <v>9980</v>
      </c>
    </row>
    <row r="30" spans="1:13" ht="20.100000000000001" customHeight="1" x14ac:dyDescent="0.15">
      <c r="A30" s="762"/>
      <c r="B30" s="316" t="s">
        <v>1659</v>
      </c>
      <c r="C30" s="93">
        <v>7269706</v>
      </c>
      <c r="D30" s="91">
        <v>2545343</v>
      </c>
      <c r="E30" s="91">
        <v>2654556</v>
      </c>
      <c r="F30" s="91">
        <v>581673</v>
      </c>
      <c r="G30" s="91">
        <v>1235266</v>
      </c>
      <c r="H30" s="91">
        <v>252869</v>
      </c>
      <c r="I30" s="91">
        <v>746527</v>
      </c>
      <c r="J30" s="91">
        <v>697575</v>
      </c>
      <c r="K30" s="91">
        <v>35629</v>
      </c>
      <c r="L30" s="92">
        <v>3090</v>
      </c>
      <c r="M30" s="92">
        <v>10234</v>
      </c>
    </row>
    <row r="31" spans="1:13" ht="20.100000000000001" customHeight="1" x14ac:dyDescent="0.15">
      <c r="A31" s="762"/>
      <c r="B31" s="316" t="s">
        <v>1840</v>
      </c>
      <c r="C31" s="93">
        <v>7073838</v>
      </c>
      <c r="D31" s="91">
        <v>2489533</v>
      </c>
      <c r="E31" s="91">
        <v>2659124</v>
      </c>
      <c r="F31" s="91">
        <v>552825</v>
      </c>
      <c r="G31" s="91">
        <v>1135386</v>
      </c>
      <c r="H31" s="91">
        <v>236970</v>
      </c>
      <c r="I31" s="91">
        <v>777960</v>
      </c>
      <c r="J31" s="91">
        <v>728887</v>
      </c>
      <c r="K31" s="91">
        <v>35688</v>
      </c>
      <c r="L31" s="92">
        <v>3450</v>
      </c>
      <c r="M31" s="92">
        <v>9935</v>
      </c>
    </row>
    <row r="32" spans="1:13" ht="20.100000000000001" customHeight="1" x14ac:dyDescent="0.15">
      <c r="A32" s="762"/>
      <c r="B32" s="316" t="s">
        <v>1937</v>
      </c>
      <c r="C32" s="93">
        <v>7080100</v>
      </c>
      <c r="D32" s="91">
        <v>2619019</v>
      </c>
      <c r="E32" s="91">
        <v>2628297</v>
      </c>
      <c r="F32" s="91">
        <v>531259</v>
      </c>
      <c r="G32" s="91">
        <v>1097464</v>
      </c>
      <c r="H32" s="91">
        <v>204061</v>
      </c>
      <c r="I32" s="91">
        <v>795933</v>
      </c>
      <c r="J32" s="91">
        <v>749422</v>
      </c>
      <c r="K32" s="91">
        <v>32804</v>
      </c>
      <c r="L32" s="92">
        <v>3480</v>
      </c>
      <c r="M32" s="92">
        <v>10227</v>
      </c>
    </row>
    <row r="33" spans="1:13" ht="20.100000000000001" customHeight="1" thickBot="1" x14ac:dyDescent="0.2">
      <c r="A33" s="762"/>
      <c r="B33" s="319" t="s">
        <v>1991</v>
      </c>
      <c r="C33" s="103">
        <f>IF(SUM(D33:H33)=0,"",SUM(D33:H33))</f>
        <v>6427892</v>
      </c>
      <c r="D33" s="95">
        <v>2212904</v>
      </c>
      <c r="E33" s="95">
        <v>2501658</v>
      </c>
      <c r="F33" s="95">
        <v>521824</v>
      </c>
      <c r="G33" s="95">
        <v>1007174</v>
      </c>
      <c r="H33" s="95">
        <v>184332</v>
      </c>
      <c r="I33" s="95">
        <f>IF(SUM(J33:M33)=0,"",SUM(J33:M33))</f>
        <v>757173</v>
      </c>
      <c r="J33" s="95">
        <v>715796</v>
      </c>
      <c r="K33" s="95">
        <v>26880</v>
      </c>
      <c r="L33" s="110">
        <v>4530</v>
      </c>
      <c r="M33" s="110">
        <v>9967</v>
      </c>
    </row>
    <row r="34" spans="1:13" ht="18" customHeight="1" x14ac:dyDescent="0.15">
      <c r="A34" s="762"/>
      <c r="K34" s="97"/>
      <c r="L34" s="738" t="s">
        <v>1262</v>
      </c>
      <c r="M34" s="685"/>
    </row>
    <row r="36" spans="1:13" x14ac:dyDescent="0.15">
      <c r="H36" s="83" t="s">
        <v>1294</v>
      </c>
    </row>
  </sheetData>
  <sheetProtection sheet="1"/>
  <mergeCells count="22">
    <mergeCell ref="B27:B28"/>
    <mergeCell ref="B14:H14"/>
    <mergeCell ref="I14:J14"/>
    <mergeCell ref="G16:H16"/>
    <mergeCell ref="B17:B18"/>
    <mergeCell ref="G24:H24"/>
    <mergeCell ref="A1:A34"/>
    <mergeCell ref="I1:J1"/>
    <mergeCell ref="B2:B3"/>
    <mergeCell ref="C2:D2"/>
    <mergeCell ref="E2:H2"/>
    <mergeCell ref="I2:J2"/>
    <mergeCell ref="C17:E17"/>
    <mergeCell ref="F17:H17"/>
    <mergeCell ref="B4:B5"/>
    <mergeCell ref="B6:B7"/>
    <mergeCell ref="C27:H27"/>
    <mergeCell ref="I27:M27"/>
    <mergeCell ref="B8:B9"/>
    <mergeCell ref="B10:B11"/>
    <mergeCell ref="L34:M34"/>
    <mergeCell ref="B12:B13"/>
  </mergeCells>
  <phoneticPr fontId="2"/>
  <pageMargins left="0.39370078740157483" right="0.39370078740157483" top="0.78740157480314965" bottom="0.19685039370078741" header="0.51181102362204722" footer="0.51181102362204722"/>
  <pageSetup paperSize="9" scale="81"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53"/>
  <dimension ref="A1:V27"/>
  <sheetViews>
    <sheetView zoomScaleNormal="100" workbookViewId="0">
      <selection activeCell="P11" sqref="P11"/>
    </sheetView>
  </sheetViews>
  <sheetFormatPr defaultRowHeight="13.5" x14ac:dyDescent="0.15"/>
  <cols>
    <col min="1" max="1" width="4" style="83" customWidth="1"/>
    <col min="2" max="2" width="1.875" style="83" customWidth="1"/>
    <col min="3" max="3" width="12.75" style="83" customWidth="1"/>
    <col min="4" max="7" width="8.625" style="83" bestFit="1" customWidth="1"/>
    <col min="8" max="8" width="7.625" style="83" bestFit="1" customWidth="1"/>
    <col min="9" max="9" width="7.75" style="83" bestFit="1" customWidth="1"/>
    <col min="10" max="10" width="8.625" style="83" bestFit="1" customWidth="1"/>
    <col min="11" max="11" width="7.5" style="83" customWidth="1"/>
    <col min="12" max="12" width="6.625" style="83" customWidth="1"/>
    <col min="13" max="13" width="8.625" style="83" bestFit="1" customWidth="1"/>
    <col min="14" max="14" width="6.625" style="83" customWidth="1"/>
    <col min="15" max="15" width="7.5" style="83" customWidth="1"/>
    <col min="16" max="16" width="8.75" style="83" bestFit="1" customWidth="1"/>
    <col min="17" max="17" width="8.875" style="83" bestFit="1" customWidth="1"/>
    <col min="18" max="18" width="8.625" style="83" bestFit="1" customWidth="1"/>
    <col min="19" max="20" width="7.75" style="83" bestFit="1" customWidth="1"/>
    <col min="21" max="21" width="7.625" style="83" bestFit="1" customWidth="1"/>
    <col min="22" max="22" width="9.625" style="83" bestFit="1" customWidth="1"/>
    <col min="23" max="23" width="4.625" style="83" customWidth="1"/>
    <col min="24" max="16384" width="9" style="83"/>
  </cols>
  <sheetData>
    <row r="1" spans="1:22" ht="23.1" customHeight="1" thickBot="1" x14ac:dyDescent="0.2">
      <c r="A1" s="762">
        <v>64</v>
      </c>
      <c r="B1" s="390"/>
      <c r="C1" s="95" t="s">
        <v>1295</v>
      </c>
      <c r="D1" s="95"/>
      <c r="E1" s="95"/>
      <c r="F1" s="95"/>
      <c r="G1" s="95"/>
      <c r="H1" s="95"/>
      <c r="I1" s="95"/>
      <c r="J1" s="95"/>
      <c r="K1" s="95"/>
      <c r="L1" s="95"/>
      <c r="M1" s="95"/>
      <c r="N1" s="95"/>
      <c r="O1" s="95"/>
      <c r="P1" s="95"/>
      <c r="Q1" s="95"/>
      <c r="R1" s="95"/>
      <c r="S1" s="95"/>
      <c r="T1" s="95"/>
      <c r="U1" s="737" t="s">
        <v>1105</v>
      </c>
      <c r="V1" s="682"/>
    </row>
    <row r="2" spans="1:22" ht="23.1" customHeight="1" x14ac:dyDescent="0.15">
      <c r="A2" s="762"/>
      <c r="B2" s="390"/>
      <c r="C2" s="722" t="s">
        <v>943</v>
      </c>
      <c r="D2" s="727" t="s">
        <v>1296</v>
      </c>
      <c r="E2" s="660"/>
      <c r="F2" s="660"/>
      <c r="G2" s="660"/>
      <c r="H2" s="660"/>
      <c r="I2" s="660"/>
      <c r="J2" s="727" t="s">
        <v>1297</v>
      </c>
      <c r="K2" s="660"/>
      <c r="L2" s="660"/>
      <c r="M2" s="660"/>
      <c r="N2" s="660"/>
      <c r="O2" s="662"/>
      <c r="P2" s="721" t="s">
        <v>1298</v>
      </c>
      <c r="Q2" s="725"/>
      <c r="R2" s="725"/>
      <c r="S2" s="721" t="s">
        <v>1299</v>
      </c>
      <c r="T2" s="725"/>
      <c r="U2" s="726"/>
      <c r="V2" s="841" t="s">
        <v>1300</v>
      </c>
    </row>
    <row r="3" spans="1:22" ht="23.1" customHeight="1" x14ac:dyDescent="0.15">
      <c r="A3" s="762"/>
      <c r="B3" s="390"/>
      <c r="C3" s="651"/>
      <c r="D3" s="756" t="s">
        <v>1301</v>
      </c>
      <c r="E3" s="702"/>
      <c r="F3" s="702"/>
      <c r="G3" s="756" t="s">
        <v>1302</v>
      </c>
      <c r="H3" s="702"/>
      <c r="I3" s="703"/>
      <c r="J3" s="756" t="s">
        <v>1303</v>
      </c>
      <c r="K3" s="702"/>
      <c r="L3" s="703"/>
      <c r="M3" s="756" t="s">
        <v>1302</v>
      </c>
      <c r="N3" s="702"/>
      <c r="O3" s="703"/>
      <c r="P3" s="668"/>
      <c r="Q3" s="652"/>
      <c r="R3" s="652"/>
      <c r="S3" s="668"/>
      <c r="T3" s="652"/>
      <c r="U3" s="653"/>
      <c r="V3" s="1046"/>
    </row>
    <row r="4" spans="1:22" ht="23.1" customHeight="1" x14ac:dyDescent="0.15">
      <c r="A4" s="762"/>
      <c r="B4" s="390"/>
      <c r="C4" s="653"/>
      <c r="D4" s="99" t="s">
        <v>732</v>
      </c>
      <c r="E4" s="99" t="s">
        <v>577</v>
      </c>
      <c r="F4" s="99" t="s">
        <v>578</v>
      </c>
      <c r="G4" s="99" t="s">
        <v>732</v>
      </c>
      <c r="H4" s="99" t="s">
        <v>577</v>
      </c>
      <c r="I4" s="99" t="s">
        <v>578</v>
      </c>
      <c r="J4" s="99" t="s">
        <v>732</v>
      </c>
      <c r="K4" s="99" t="s">
        <v>577</v>
      </c>
      <c r="L4" s="99" t="s">
        <v>578</v>
      </c>
      <c r="M4" s="99" t="s">
        <v>732</v>
      </c>
      <c r="N4" s="99" t="s">
        <v>577</v>
      </c>
      <c r="O4" s="99" t="s">
        <v>578</v>
      </c>
      <c r="P4" s="99" t="s">
        <v>732</v>
      </c>
      <c r="Q4" s="99" t="s">
        <v>577</v>
      </c>
      <c r="R4" s="99" t="s">
        <v>578</v>
      </c>
      <c r="S4" s="99" t="s">
        <v>732</v>
      </c>
      <c r="T4" s="99" t="s">
        <v>577</v>
      </c>
      <c r="U4" s="99" t="s">
        <v>578</v>
      </c>
      <c r="V4" s="269" t="s">
        <v>1304</v>
      </c>
    </row>
    <row r="5" spans="1:22" ht="23.1" customHeight="1" x14ac:dyDescent="0.15">
      <c r="A5" s="762"/>
      <c r="B5" s="390"/>
      <c r="C5" s="317" t="s">
        <v>1660</v>
      </c>
      <c r="D5" s="93">
        <v>58656</v>
      </c>
      <c r="E5" s="91">
        <v>29113</v>
      </c>
      <c r="F5" s="91">
        <v>29518</v>
      </c>
      <c r="G5" s="91">
        <v>13176</v>
      </c>
      <c r="H5" s="91">
        <v>6427</v>
      </c>
      <c r="I5" s="91">
        <v>6738</v>
      </c>
      <c r="J5" s="91">
        <v>41587</v>
      </c>
      <c r="K5" s="92" t="s">
        <v>369</v>
      </c>
      <c r="L5" s="92" t="s">
        <v>369</v>
      </c>
      <c r="M5" s="91">
        <v>15009</v>
      </c>
      <c r="N5" s="92" t="s">
        <v>369</v>
      </c>
      <c r="O5" s="92" t="s">
        <v>369</v>
      </c>
      <c r="P5" s="91">
        <v>24502</v>
      </c>
      <c r="Q5" s="91">
        <v>13754</v>
      </c>
      <c r="R5" s="91">
        <v>10745</v>
      </c>
      <c r="S5" s="91">
        <v>4819</v>
      </c>
      <c r="T5" s="91">
        <v>2479</v>
      </c>
      <c r="U5" s="91">
        <v>2340</v>
      </c>
      <c r="V5" s="562">
        <f>IF(ISERROR(J5/D5),"",J5/D5)</f>
        <v>0.70899822695035464</v>
      </c>
    </row>
    <row r="6" spans="1:22" ht="23.1" customHeight="1" x14ac:dyDescent="0.15">
      <c r="A6" s="762"/>
      <c r="B6" s="390"/>
      <c r="C6" s="316" t="s">
        <v>1659</v>
      </c>
      <c r="D6" s="93">
        <v>55111</v>
      </c>
      <c r="E6" s="91">
        <v>26389</v>
      </c>
      <c r="F6" s="91">
        <v>28686</v>
      </c>
      <c r="G6" s="91">
        <v>12542</v>
      </c>
      <c r="H6" s="91">
        <v>5923</v>
      </c>
      <c r="I6" s="91">
        <v>6609</v>
      </c>
      <c r="J6" s="91">
        <v>38407</v>
      </c>
      <c r="K6" s="92" t="s">
        <v>369</v>
      </c>
      <c r="L6" s="92" t="s">
        <v>369</v>
      </c>
      <c r="M6" s="91">
        <v>14346</v>
      </c>
      <c r="N6" s="92" t="s">
        <v>369</v>
      </c>
      <c r="O6" s="92" t="s">
        <v>369</v>
      </c>
      <c r="P6" s="91">
        <v>22193</v>
      </c>
      <c r="Q6" s="91">
        <v>12406</v>
      </c>
      <c r="R6" s="91">
        <v>9785</v>
      </c>
      <c r="S6" s="91">
        <v>4229</v>
      </c>
      <c r="T6" s="91">
        <v>2079</v>
      </c>
      <c r="U6" s="91">
        <v>2150</v>
      </c>
      <c r="V6" s="135">
        <f>IF(ISERROR(J6/D6),"",J6/D6)</f>
        <v>0.69690261472301351</v>
      </c>
    </row>
    <row r="7" spans="1:22" ht="23.1" customHeight="1" x14ac:dyDescent="0.15">
      <c r="A7" s="762"/>
      <c r="B7" s="390"/>
      <c r="C7" s="316" t="s">
        <v>1840</v>
      </c>
      <c r="D7" s="93">
        <v>51077</v>
      </c>
      <c r="E7" s="91">
        <v>23874</v>
      </c>
      <c r="F7" s="91">
        <v>27514</v>
      </c>
      <c r="G7" s="91">
        <v>11774</v>
      </c>
      <c r="H7" s="91">
        <v>5335</v>
      </c>
      <c r="I7" s="91">
        <v>6426</v>
      </c>
      <c r="J7" s="91">
        <v>44464</v>
      </c>
      <c r="K7" s="92" t="s">
        <v>369</v>
      </c>
      <c r="L7" s="92" t="s">
        <v>369</v>
      </c>
      <c r="M7" s="91">
        <v>15791</v>
      </c>
      <c r="N7" s="92" t="s">
        <v>369</v>
      </c>
      <c r="O7" s="92" t="s">
        <v>369</v>
      </c>
      <c r="P7" s="91">
        <v>20401</v>
      </c>
      <c r="Q7" s="91">
        <v>10842</v>
      </c>
      <c r="R7" s="91">
        <v>9549</v>
      </c>
      <c r="S7" s="91">
        <v>3894</v>
      </c>
      <c r="T7" s="91">
        <v>1816</v>
      </c>
      <c r="U7" s="91">
        <v>2075</v>
      </c>
      <c r="V7" s="135">
        <f>IF(ISERROR(J7/D7),"",J7/D7)</f>
        <v>0.87052880944456412</v>
      </c>
    </row>
    <row r="8" spans="1:22" ht="23.1" customHeight="1" x14ac:dyDescent="0.15">
      <c r="A8" s="762"/>
      <c r="B8" s="390"/>
      <c r="C8" s="316" t="s">
        <v>1937</v>
      </c>
      <c r="D8" s="93">
        <v>49230</v>
      </c>
      <c r="E8" s="91">
        <v>21887</v>
      </c>
      <c r="F8" s="91">
        <v>27276</v>
      </c>
      <c r="G8" s="91">
        <v>11376</v>
      </c>
      <c r="H8" s="91">
        <v>4980</v>
      </c>
      <c r="I8" s="91">
        <v>6384</v>
      </c>
      <c r="J8" s="91">
        <v>46465</v>
      </c>
      <c r="K8" s="92" t="s">
        <v>369</v>
      </c>
      <c r="L8" s="92" t="s">
        <v>369</v>
      </c>
      <c r="M8" s="91">
        <v>16282</v>
      </c>
      <c r="N8" s="92" t="s">
        <v>369</v>
      </c>
      <c r="O8" s="92" t="s">
        <v>369</v>
      </c>
      <c r="P8" s="91">
        <v>16993</v>
      </c>
      <c r="Q8" s="91">
        <v>8237</v>
      </c>
      <c r="R8" s="91">
        <v>8739</v>
      </c>
      <c r="S8" s="91">
        <v>3879</v>
      </c>
      <c r="T8" s="91">
        <v>1776</v>
      </c>
      <c r="U8" s="91">
        <v>2101</v>
      </c>
      <c r="V8" s="135">
        <f>IF(ISERROR(J8/D8),"",J8/D8)</f>
        <v>0.94383505992281125</v>
      </c>
    </row>
    <row r="9" spans="1:22" ht="23.1" customHeight="1" thickBot="1" x14ac:dyDescent="0.2">
      <c r="A9" s="762"/>
      <c r="B9" s="390"/>
      <c r="C9" s="319" t="s">
        <v>1991</v>
      </c>
      <c r="D9" s="103">
        <v>47434</v>
      </c>
      <c r="E9" s="95">
        <v>21298</v>
      </c>
      <c r="F9" s="95">
        <v>26012</v>
      </c>
      <c r="G9" s="95">
        <v>11226</v>
      </c>
      <c r="H9" s="95">
        <v>5018</v>
      </c>
      <c r="I9" s="95">
        <v>6171</v>
      </c>
      <c r="J9" s="95">
        <v>53736</v>
      </c>
      <c r="K9" s="110" t="s">
        <v>1</v>
      </c>
      <c r="L9" s="110" t="s">
        <v>1</v>
      </c>
      <c r="M9" s="95">
        <v>18827</v>
      </c>
      <c r="N9" s="110" t="s">
        <v>1</v>
      </c>
      <c r="O9" s="110" t="s">
        <v>1</v>
      </c>
      <c r="P9" s="95">
        <v>15457</v>
      </c>
      <c r="Q9" s="95">
        <v>7728</v>
      </c>
      <c r="R9" s="95">
        <v>7712</v>
      </c>
      <c r="S9" s="95">
        <v>3649</v>
      </c>
      <c r="T9" s="95">
        <v>1701</v>
      </c>
      <c r="U9" s="95">
        <v>1947</v>
      </c>
      <c r="V9" s="141">
        <f>IF(ISERROR(J9/D9),"",J9/D9)</f>
        <v>1.1328582873044653</v>
      </c>
    </row>
    <row r="10" spans="1:22" ht="23.1" customHeight="1" x14ac:dyDescent="0.15">
      <c r="A10" s="762"/>
      <c r="B10" s="390"/>
      <c r="C10" s="83" t="s">
        <v>1305</v>
      </c>
      <c r="S10" s="728" t="s">
        <v>1306</v>
      </c>
      <c r="T10" s="674"/>
      <c r="U10" s="674"/>
      <c r="V10" s="674"/>
    </row>
    <row r="11" spans="1:22" ht="23.1" customHeight="1" x14ac:dyDescent="0.15">
      <c r="A11" s="762"/>
      <c r="B11" s="390"/>
      <c r="C11" s="83" t="s">
        <v>1307</v>
      </c>
    </row>
    <row r="12" spans="1:22" ht="23.1" customHeight="1" x14ac:dyDescent="0.15">
      <c r="A12" s="762"/>
      <c r="B12" s="390"/>
    </row>
    <row r="13" spans="1:22" ht="23.1" customHeight="1" x14ac:dyDescent="0.15">
      <c r="A13" s="762"/>
      <c r="B13" s="390"/>
    </row>
    <row r="14" spans="1:22" ht="23.1" customHeight="1" thickBot="1" x14ac:dyDescent="0.2">
      <c r="A14" s="762"/>
      <c r="B14" s="390"/>
      <c r="C14" s="95" t="s">
        <v>1308</v>
      </c>
      <c r="D14" s="95"/>
      <c r="E14" s="95"/>
      <c r="F14" s="95"/>
      <c r="G14" s="95"/>
      <c r="H14" s="95"/>
      <c r="I14" s="95"/>
      <c r="J14" s="95"/>
      <c r="K14" s="95"/>
      <c r="L14" s="95"/>
      <c r="M14" s="95"/>
      <c r="N14" s="95"/>
      <c r="O14" s="95"/>
      <c r="P14" s="737" t="s">
        <v>1105</v>
      </c>
      <c r="Q14" s="682"/>
    </row>
    <row r="15" spans="1:22" ht="23.1" customHeight="1" x14ac:dyDescent="0.15">
      <c r="A15" s="762"/>
      <c r="B15" s="390"/>
      <c r="C15" s="722" t="s">
        <v>943</v>
      </c>
      <c r="D15" s="727" t="s">
        <v>1309</v>
      </c>
      <c r="E15" s="660"/>
      <c r="F15" s="660"/>
      <c r="G15" s="660"/>
      <c r="H15" s="660"/>
      <c r="I15" s="660"/>
      <c r="J15" s="727" t="s">
        <v>1310</v>
      </c>
      <c r="K15" s="660"/>
      <c r="L15" s="660"/>
      <c r="M15" s="660"/>
      <c r="N15" s="660"/>
      <c r="O15" s="660"/>
      <c r="P15" s="721" t="s">
        <v>1311</v>
      </c>
      <c r="Q15" s="725"/>
    </row>
    <row r="16" spans="1:22" ht="23.1" customHeight="1" x14ac:dyDescent="0.15">
      <c r="A16" s="762"/>
      <c r="B16" s="390"/>
      <c r="C16" s="653"/>
      <c r="D16" s="759" t="s">
        <v>577</v>
      </c>
      <c r="E16" s="656"/>
      <c r="F16" s="759" t="s">
        <v>578</v>
      </c>
      <c r="G16" s="656"/>
      <c r="H16" s="759" t="s">
        <v>785</v>
      </c>
      <c r="I16" s="656"/>
      <c r="J16" s="759" t="s">
        <v>577</v>
      </c>
      <c r="K16" s="656"/>
      <c r="L16" s="759" t="s">
        <v>578</v>
      </c>
      <c r="M16" s="656"/>
      <c r="N16" s="759" t="s">
        <v>785</v>
      </c>
      <c r="O16" s="656"/>
      <c r="P16" s="668"/>
      <c r="Q16" s="652"/>
    </row>
    <row r="17" spans="1:17" ht="23.1" customHeight="1" x14ac:dyDescent="0.15">
      <c r="A17" s="762"/>
      <c r="B17" s="390"/>
      <c r="C17" s="317" t="s">
        <v>1660</v>
      </c>
      <c r="D17" s="766">
        <v>2189</v>
      </c>
      <c r="E17" s="840"/>
      <c r="F17" s="709">
        <v>2572</v>
      </c>
      <c r="G17" s="709"/>
      <c r="H17" s="925">
        <f>IF(SUM(D17:G17)=0,"",SUM(D17:G17))</f>
        <v>4761</v>
      </c>
      <c r="I17" s="925"/>
      <c r="J17" s="709">
        <v>1379</v>
      </c>
      <c r="K17" s="840"/>
      <c r="L17" s="709">
        <v>1984</v>
      </c>
      <c r="M17" s="709"/>
      <c r="N17" s="925">
        <f>IF(SUM(J17:M17)=0,"",SUM(J17:M17))</f>
        <v>3363</v>
      </c>
      <c r="O17" s="925"/>
      <c r="P17" s="709">
        <v>16102</v>
      </c>
      <c r="Q17" s="709"/>
    </row>
    <row r="18" spans="1:17" ht="23.1" customHeight="1" x14ac:dyDescent="0.15">
      <c r="A18" s="762"/>
      <c r="B18" s="390"/>
      <c r="C18" s="316" t="s">
        <v>1659</v>
      </c>
      <c r="D18" s="766">
        <v>2108</v>
      </c>
      <c r="E18" s="840"/>
      <c r="F18" s="709">
        <v>2504</v>
      </c>
      <c r="G18" s="709"/>
      <c r="H18" s="925">
        <f>IF(SUM(D18:G18)=0,"",SUM(D18:G18))</f>
        <v>4612</v>
      </c>
      <c r="I18" s="925"/>
      <c r="J18" s="709">
        <v>1335</v>
      </c>
      <c r="K18" s="840"/>
      <c r="L18" s="709">
        <v>1964</v>
      </c>
      <c r="M18" s="709"/>
      <c r="N18" s="925">
        <f>IF(SUM(J18:M18)=0,"",SUM(J18:M18))</f>
        <v>3299</v>
      </c>
      <c r="O18" s="925"/>
      <c r="P18" s="709">
        <v>15218</v>
      </c>
      <c r="Q18" s="709"/>
    </row>
    <row r="19" spans="1:17" ht="23.1" customHeight="1" x14ac:dyDescent="0.15">
      <c r="A19" s="762"/>
      <c r="B19" s="390"/>
      <c r="C19" s="316" t="s">
        <v>1840</v>
      </c>
      <c r="D19" s="766">
        <v>1932</v>
      </c>
      <c r="E19" s="840"/>
      <c r="F19" s="709">
        <v>2443</v>
      </c>
      <c r="G19" s="709"/>
      <c r="H19" s="925">
        <f>IF(SUM(D19:G19)=0,"",SUM(D19:G19))</f>
        <v>4375</v>
      </c>
      <c r="I19" s="925"/>
      <c r="J19" s="709">
        <v>1207</v>
      </c>
      <c r="K19" s="840"/>
      <c r="L19" s="709">
        <v>1808</v>
      </c>
      <c r="M19" s="709"/>
      <c r="N19" s="925">
        <f>IF(SUM(J19:M19)=0,"",SUM(J19:M19))</f>
        <v>3015</v>
      </c>
      <c r="O19" s="925"/>
      <c r="P19" s="709">
        <v>13932</v>
      </c>
      <c r="Q19" s="709"/>
    </row>
    <row r="20" spans="1:17" ht="23.1" customHeight="1" x14ac:dyDescent="0.15">
      <c r="A20" s="762"/>
      <c r="B20" s="390"/>
      <c r="C20" s="316" t="s">
        <v>1937</v>
      </c>
      <c r="D20" s="766">
        <v>1926</v>
      </c>
      <c r="E20" s="840"/>
      <c r="F20" s="709">
        <v>2459</v>
      </c>
      <c r="G20" s="709"/>
      <c r="H20" s="925">
        <f>IF(SUM(D20:G20)=0,"",SUM(D20:G20))</f>
        <v>4385</v>
      </c>
      <c r="I20" s="925"/>
      <c r="J20" s="709">
        <v>1130</v>
      </c>
      <c r="K20" s="840"/>
      <c r="L20" s="709">
        <v>1869</v>
      </c>
      <c r="M20" s="709"/>
      <c r="N20" s="925">
        <f>IF(SUM(J20:M20)=0,"",SUM(J20:M20))</f>
        <v>2999</v>
      </c>
      <c r="O20" s="925"/>
      <c r="P20" s="709">
        <v>14210</v>
      </c>
      <c r="Q20" s="709"/>
    </row>
    <row r="21" spans="1:17" ht="23.1" customHeight="1" thickBot="1" x14ac:dyDescent="0.2">
      <c r="A21" s="762"/>
      <c r="B21" s="390"/>
      <c r="C21" s="319" t="s">
        <v>1991</v>
      </c>
      <c r="D21" s="1047">
        <v>2022</v>
      </c>
      <c r="E21" s="742"/>
      <c r="F21" s="714">
        <v>2526</v>
      </c>
      <c r="G21" s="714"/>
      <c r="H21" s="793">
        <f>IF(SUM(D21:G21)=0,"",SUM(D21:G21))</f>
        <v>4548</v>
      </c>
      <c r="I21" s="793"/>
      <c r="J21" s="714">
        <v>1105</v>
      </c>
      <c r="K21" s="742"/>
      <c r="L21" s="714">
        <v>1760</v>
      </c>
      <c r="M21" s="714"/>
      <c r="N21" s="793">
        <f>IF(SUM(J21:M21)=0,"",SUM(J21:M21))</f>
        <v>2865</v>
      </c>
      <c r="O21" s="793"/>
      <c r="P21" s="714">
        <v>12961</v>
      </c>
      <c r="Q21" s="714"/>
    </row>
    <row r="22" spans="1:17" ht="23.1" customHeight="1" x14ac:dyDescent="0.15">
      <c r="A22" s="762"/>
      <c r="B22" s="390"/>
      <c r="C22" s="83" t="s">
        <v>1312</v>
      </c>
      <c r="N22" s="728" t="s">
        <v>1306</v>
      </c>
      <c r="O22" s="674"/>
      <c r="P22" s="674"/>
      <c r="Q22" s="674"/>
    </row>
    <row r="23" spans="1:17" ht="23.1" customHeight="1" x14ac:dyDescent="0.15">
      <c r="A23" s="762"/>
      <c r="B23" s="390"/>
      <c r="C23" s="83" t="s">
        <v>1313</v>
      </c>
    </row>
    <row r="24" spans="1:17" ht="23.1" customHeight="1" x14ac:dyDescent="0.15">
      <c r="A24" s="762"/>
      <c r="B24" s="390"/>
      <c r="C24" s="83" t="s">
        <v>1314</v>
      </c>
    </row>
    <row r="25" spans="1:17" ht="23.1" customHeight="1" x14ac:dyDescent="0.15">
      <c r="A25" s="762"/>
      <c r="B25" s="390"/>
      <c r="C25" s="83" t="s">
        <v>1315</v>
      </c>
    </row>
    <row r="26" spans="1:17" x14ac:dyDescent="0.15">
      <c r="A26" s="390"/>
      <c r="B26" s="390"/>
    </row>
    <row r="27" spans="1:17" x14ac:dyDescent="0.15">
      <c r="A27" s="390"/>
      <c r="B27" s="390"/>
    </row>
  </sheetData>
  <sheetProtection sheet="1"/>
  <mergeCells count="60">
    <mergeCell ref="N22:Q22"/>
    <mergeCell ref="D21:E21"/>
    <mergeCell ref="F21:G21"/>
    <mergeCell ref="H21:I21"/>
    <mergeCell ref="J21:K21"/>
    <mergeCell ref="L21:M21"/>
    <mergeCell ref="N21:O21"/>
    <mergeCell ref="N20:O20"/>
    <mergeCell ref="P20:Q20"/>
    <mergeCell ref="D19:E19"/>
    <mergeCell ref="F19:G19"/>
    <mergeCell ref="P21:Q21"/>
    <mergeCell ref="D20:E20"/>
    <mergeCell ref="F20:G20"/>
    <mergeCell ref="H20:I20"/>
    <mergeCell ref="J20:K20"/>
    <mergeCell ref="L20:M20"/>
    <mergeCell ref="D18:E18"/>
    <mergeCell ref="F18:G18"/>
    <mergeCell ref="H18:I18"/>
    <mergeCell ref="J18:K18"/>
    <mergeCell ref="L18:M18"/>
    <mergeCell ref="H19:I19"/>
    <mergeCell ref="J19:K19"/>
    <mergeCell ref="L19:M19"/>
    <mergeCell ref="N19:O19"/>
    <mergeCell ref="P17:Q17"/>
    <mergeCell ref="P19:Q19"/>
    <mergeCell ref="N18:O18"/>
    <mergeCell ref="P18:Q18"/>
    <mergeCell ref="H16:I16"/>
    <mergeCell ref="J16:K16"/>
    <mergeCell ref="L16:M16"/>
    <mergeCell ref="N16:O16"/>
    <mergeCell ref="J15:O15"/>
    <mergeCell ref="P15:Q16"/>
    <mergeCell ref="D16:E16"/>
    <mergeCell ref="F16:G16"/>
    <mergeCell ref="D17:E17"/>
    <mergeCell ref="F17:G17"/>
    <mergeCell ref="H17:I17"/>
    <mergeCell ref="J17:K17"/>
    <mergeCell ref="L17:M17"/>
    <mergeCell ref="N17:O17"/>
    <mergeCell ref="A1:A25"/>
    <mergeCell ref="U1:V1"/>
    <mergeCell ref="C2:C4"/>
    <mergeCell ref="D2:I2"/>
    <mergeCell ref="J2:O2"/>
    <mergeCell ref="P2:R3"/>
    <mergeCell ref="S2:U3"/>
    <mergeCell ref="V2:V3"/>
    <mergeCell ref="D3:F3"/>
    <mergeCell ref="G3:I3"/>
    <mergeCell ref="J3:L3"/>
    <mergeCell ref="M3:O3"/>
    <mergeCell ref="S10:V10"/>
    <mergeCell ref="P14:Q14"/>
    <mergeCell ref="C15:C16"/>
    <mergeCell ref="D15:I15"/>
  </mergeCells>
  <phoneticPr fontId="2"/>
  <pageMargins left="0.39370078740157483" right="0.39370078740157483" top="0.98425196850393704" bottom="0.39370078740157483" header="0.51181102362204722" footer="0.51181102362204722"/>
  <pageSetup paperSize="9" scale="81"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54"/>
  <dimension ref="A1:L39"/>
  <sheetViews>
    <sheetView zoomScaleNormal="100" zoomScaleSheetLayoutView="100" workbookViewId="0">
      <selection activeCell="P11" sqref="P11"/>
    </sheetView>
  </sheetViews>
  <sheetFormatPr defaultRowHeight="13.5" x14ac:dyDescent="0.15"/>
  <cols>
    <col min="1" max="1" width="13.5" style="83" customWidth="1"/>
    <col min="2" max="2" width="7.75" style="83" bestFit="1" customWidth="1"/>
    <col min="3" max="3" width="7.625" style="83" bestFit="1" customWidth="1"/>
    <col min="4" max="4" width="5.625" style="83" bestFit="1" customWidth="1"/>
    <col min="5" max="5" width="5.75" style="83" bestFit="1" customWidth="1"/>
    <col min="6" max="6" width="7.75" style="83" bestFit="1" customWidth="1"/>
    <col min="7" max="8" width="5.75" style="83" bestFit="1" customWidth="1"/>
    <col min="9" max="9" width="7.75" style="83" bestFit="1" customWidth="1"/>
    <col min="10" max="10" width="11.75" style="83" customWidth="1"/>
    <col min="11" max="12" width="7.625" style="83" bestFit="1" customWidth="1"/>
    <col min="13" max="16384" width="9" style="83"/>
  </cols>
  <sheetData>
    <row r="1" spans="1:10" ht="20.100000000000001" customHeight="1" thickBot="1" x14ac:dyDescent="0.2">
      <c r="A1" s="95" t="s">
        <v>1316</v>
      </c>
      <c r="B1" s="95"/>
      <c r="C1" s="95"/>
      <c r="D1" s="95"/>
      <c r="E1" s="95"/>
      <c r="F1" s="95"/>
      <c r="G1" s="95"/>
      <c r="H1" s="95"/>
      <c r="I1" s="910"/>
      <c r="J1" s="910"/>
    </row>
    <row r="2" spans="1:10" ht="20.100000000000001" customHeight="1" x14ac:dyDescent="0.15">
      <c r="A2" s="722" t="s">
        <v>323</v>
      </c>
      <c r="B2" s="876" t="s">
        <v>1317</v>
      </c>
      <c r="C2" s="721" t="s">
        <v>1318</v>
      </c>
      <c r="D2" s="726"/>
      <c r="E2" s="752" t="s">
        <v>1319</v>
      </c>
      <c r="F2" s="725"/>
      <c r="G2" s="725"/>
      <c r="H2" s="727" t="s">
        <v>1320</v>
      </c>
      <c r="I2" s="662"/>
      <c r="J2" s="752" t="s">
        <v>1321</v>
      </c>
    </row>
    <row r="3" spans="1:10" ht="20.100000000000001" customHeight="1" x14ac:dyDescent="0.15">
      <c r="A3" s="653"/>
      <c r="B3" s="754"/>
      <c r="C3" s="99" t="s">
        <v>1322</v>
      </c>
      <c r="D3" s="99" t="s">
        <v>1323</v>
      </c>
      <c r="E3" s="99" t="s">
        <v>939</v>
      </c>
      <c r="F3" s="99" t="s">
        <v>624</v>
      </c>
      <c r="G3" s="99" t="s">
        <v>1270</v>
      </c>
      <c r="H3" s="99" t="s">
        <v>1324</v>
      </c>
      <c r="I3" s="99" t="s">
        <v>1325</v>
      </c>
      <c r="J3" s="652"/>
    </row>
    <row r="4" spans="1:10" ht="20.100000000000001" customHeight="1" x14ac:dyDescent="0.15">
      <c r="A4" s="180"/>
      <c r="B4" s="88" t="s">
        <v>43</v>
      </c>
      <c r="C4" s="88" t="s">
        <v>10</v>
      </c>
      <c r="D4" s="88" t="s">
        <v>10</v>
      </c>
      <c r="E4" s="88" t="s">
        <v>1326</v>
      </c>
      <c r="F4" s="88" t="s">
        <v>575</v>
      </c>
      <c r="G4" s="88" t="s">
        <v>576</v>
      </c>
      <c r="H4" s="88" t="s">
        <v>576</v>
      </c>
      <c r="I4" s="88" t="s">
        <v>576</v>
      </c>
      <c r="J4" s="88" t="s">
        <v>1327</v>
      </c>
    </row>
    <row r="5" spans="1:10" ht="20.100000000000001" customHeight="1" x14ac:dyDescent="0.15">
      <c r="A5" s="231" t="s">
        <v>2018</v>
      </c>
      <c r="B5" s="91">
        <v>29</v>
      </c>
      <c r="C5" s="91">
        <v>263</v>
      </c>
      <c r="D5" s="92" t="s">
        <v>369</v>
      </c>
      <c r="E5" s="91">
        <v>9</v>
      </c>
      <c r="F5" s="91">
        <v>7</v>
      </c>
      <c r="G5" s="91">
        <v>19</v>
      </c>
      <c r="H5" s="92" t="s">
        <v>369</v>
      </c>
      <c r="I5" s="92">
        <v>2</v>
      </c>
      <c r="J5" s="91">
        <v>10263</v>
      </c>
    </row>
    <row r="6" spans="1:10" ht="20.100000000000001" customHeight="1" x14ac:dyDescent="0.15">
      <c r="A6" s="231" t="s">
        <v>1328</v>
      </c>
      <c r="B6" s="93">
        <v>11</v>
      </c>
      <c r="C6" s="91">
        <v>1276</v>
      </c>
      <c r="D6" s="92" t="s">
        <v>369</v>
      </c>
      <c r="E6" s="91">
        <v>12</v>
      </c>
      <c r="F6" s="91">
        <v>13</v>
      </c>
      <c r="G6" s="91">
        <v>26</v>
      </c>
      <c r="H6" s="92" t="s">
        <v>369</v>
      </c>
      <c r="I6" s="92">
        <v>1</v>
      </c>
      <c r="J6" s="91">
        <v>47420</v>
      </c>
    </row>
    <row r="7" spans="1:10" ht="20.100000000000001" customHeight="1" x14ac:dyDescent="0.15">
      <c r="A7" s="231" t="s">
        <v>1329</v>
      </c>
      <c r="B7" s="93">
        <v>14</v>
      </c>
      <c r="C7" s="91">
        <v>1568</v>
      </c>
      <c r="D7" s="92" t="s">
        <v>369</v>
      </c>
      <c r="E7" s="91">
        <v>8</v>
      </c>
      <c r="F7" s="91">
        <v>4</v>
      </c>
      <c r="G7" s="91">
        <v>13</v>
      </c>
      <c r="H7" s="92" t="s">
        <v>369</v>
      </c>
      <c r="I7" s="92" t="s">
        <v>369</v>
      </c>
      <c r="J7" s="91">
        <v>63696</v>
      </c>
    </row>
    <row r="8" spans="1:10" ht="20.100000000000001" customHeight="1" x14ac:dyDescent="0.15">
      <c r="A8" s="231" t="s">
        <v>1330</v>
      </c>
      <c r="B8" s="93">
        <v>19</v>
      </c>
      <c r="C8" s="91">
        <v>325</v>
      </c>
      <c r="D8" s="92" t="s">
        <v>369</v>
      </c>
      <c r="E8" s="91">
        <v>15</v>
      </c>
      <c r="F8" s="91">
        <v>36</v>
      </c>
      <c r="G8" s="91">
        <v>60</v>
      </c>
      <c r="H8" s="92" t="s">
        <v>369</v>
      </c>
      <c r="I8" s="92">
        <v>10</v>
      </c>
      <c r="J8" s="91">
        <v>18029</v>
      </c>
    </row>
    <row r="9" spans="1:10" ht="20.100000000000001" customHeight="1" x14ac:dyDescent="0.15">
      <c r="A9" s="92" t="s">
        <v>1331</v>
      </c>
      <c r="B9" s="93">
        <v>29</v>
      </c>
      <c r="C9" s="91">
        <v>382</v>
      </c>
      <c r="D9" s="92" t="s">
        <v>369</v>
      </c>
      <c r="E9" s="91">
        <v>13</v>
      </c>
      <c r="F9" s="91">
        <v>28</v>
      </c>
      <c r="G9" s="91">
        <v>48</v>
      </c>
      <c r="H9" s="92" t="s">
        <v>369</v>
      </c>
      <c r="I9" s="91">
        <v>6</v>
      </c>
      <c r="J9" s="91">
        <v>12164</v>
      </c>
    </row>
    <row r="10" spans="1:10" ht="20.100000000000001" customHeight="1" x14ac:dyDescent="0.15">
      <c r="A10" s="92" t="s">
        <v>1584</v>
      </c>
      <c r="B10" s="93">
        <v>16</v>
      </c>
      <c r="C10" s="91">
        <v>160</v>
      </c>
      <c r="D10" s="92">
        <v>60</v>
      </c>
      <c r="E10" s="91">
        <v>10</v>
      </c>
      <c r="F10" s="91">
        <v>5</v>
      </c>
      <c r="G10" s="91">
        <v>8</v>
      </c>
      <c r="H10" s="92" t="s">
        <v>369</v>
      </c>
      <c r="I10" s="91">
        <v>1</v>
      </c>
      <c r="J10" s="91">
        <v>6114</v>
      </c>
    </row>
    <row r="11" spans="1:10" ht="20.100000000000001" customHeight="1" x14ac:dyDescent="0.15">
      <c r="A11" s="231" t="s">
        <v>1665</v>
      </c>
      <c r="B11" s="93">
        <v>23</v>
      </c>
      <c r="C11" s="91">
        <v>255</v>
      </c>
      <c r="D11" s="92" t="s">
        <v>369</v>
      </c>
      <c r="E11" s="91">
        <v>11</v>
      </c>
      <c r="F11" s="91">
        <v>10</v>
      </c>
      <c r="G11" s="91">
        <v>16</v>
      </c>
      <c r="H11" s="91">
        <v>1</v>
      </c>
      <c r="I11" s="91">
        <v>3</v>
      </c>
      <c r="J11" s="91">
        <v>4986</v>
      </c>
    </row>
    <row r="12" spans="1:10" ht="20.100000000000001" customHeight="1" x14ac:dyDescent="0.15">
      <c r="A12" s="231" t="s">
        <v>1846</v>
      </c>
      <c r="B12" s="93">
        <v>11</v>
      </c>
      <c r="C12" s="91">
        <v>6698</v>
      </c>
      <c r="D12" s="92" t="s">
        <v>369</v>
      </c>
      <c r="E12" s="91">
        <v>22</v>
      </c>
      <c r="F12" s="91">
        <v>14</v>
      </c>
      <c r="G12" s="91">
        <v>38</v>
      </c>
      <c r="H12" s="92" t="s">
        <v>369</v>
      </c>
      <c r="I12" s="91">
        <v>1</v>
      </c>
      <c r="J12" s="91">
        <v>513090</v>
      </c>
    </row>
    <row r="13" spans="1:10" ht="20.100000000000001" customHeight="1" x14ac:dyDescent="0.15">
      <c r="A13" s="231" t="s">
        <v>1956</v>
      </c>
      <c r="B13" s="93">
        <v>11</v>
      </c>
      <c r="C13" s="91">
        <v>76</v>
      </c>
      <c r="D13" s="92" t="s">
        <v>369</v>
      </c>
      <c r="E13" s="91">
        <v>8</v>
      </c>
      <c r="F13" s="91">
        <v>12</v>
      </c>
      <c r="G13" s="91">
        <v>19</v>
      </c>
      <c r="H13" s="92" t="s">
        <v>369</v>
      </c>
      <c r="I13" s="91">
        <v>7</v>
      </c>
      <c r="J13" s="91">
        <v>4562</v>
      </c>
    </row>
    <row r="14" spans="1:10" ht="20.100000000000001" customHeight="1" thickBot="1" x14ac:dyDescent="0.2">
      <c r="A14" s="232" t="s">
        <v>2019</v>
      </c>
      <c r="B14" s="103">
        <v>19</v>
      </c>
      <c r="C14" s="95">
        <v>430</v>
      </c>
      <c r="D14" s="110" t="s">
        <v>1</v>
      </c>
      <c r="E14" s="95">
        <v>19</v>
      </c>
      <c r="F14" s="95">
        <v>18</v>
      </c>
      <c r="G14" s="95">
        <v>35</v>
      </c>
      <c r="H14" s="95">
        <v>1</v>
      </c>
      <c r="I14" s="95">
        <v>6</v>
      </c>
      <c r="J14" s="95">
        <v>22820</v>
      </c>
    </row>
    <row r="15" spans="1:10" ht="20.100000000000001" customHeight="1" x14ac:dyDescent="0.15">
      <c r="A15" s="92"/>
      <c r="B15" s="91"/>
      <c r="C15" s="91"/>
      <c r="D15" s="91"/>
      <c r="E15" s="91"/>
      <c r="F15" s="91"/>
      <c r="G15" s="91"/>
      <c r="H15" s="91"/>
      <c r="I15" s="728" t="s">
        <v>1332</v>
      </c>
      <c r="J15" s="674"/>
    </row>
    <row r="16" spans="1:10" ht="20.100000000000001" customHeight="1" x14ac:dyDescent="0.15"/>
    <row r="17" spans="1:12" ht="20.100000000000001" customHeight="1" thickBot="1" x14ac:dyDescent="0.2">
      <c r="A17" s="95" t="s">
        <v>1333</v>
      </c>
      <c r="B17" s="95"/>
      <c r="C17" s="95"/>
      <c r="D17" s="95"/>
      <c r="E17" s="95"/>
      <c r="F17" s="95"/>
      <c r="G17" s="95"/>
      <c r="H17" s="95"/>
      <c r="I17" s="910"/>
      <c r="J17" s="1048"/>
      <c r="K17" s="1049"/>
      <c r="L17" s="1049"/>
    </row>
    <row r="18" spans="1:12" ht="34.5" customHeight="1" x14ac:dyDescent="0.15">
      <c r="A18" s="446" t="s">
        <v>323</v>
      </c>
      <c r="B18" s="112" t="s">
        <v>785</v>
      </c>
      <c r="C18" s="112" t="s">
        <v>1334</v>
      </c>
      <c r="D18" s="112" t="s">
        <v>1335</v>
      </c>
      <c r="E18" s="112" t="s">
        <v>1336</v>
      </c>
      <c r="F18" s="480" t="s">
        <v>1337</v>
      </c>
      <c r="G18" s="480" t="s">
        <v>1338</v>
      </c>
      <c r="H18" s="480" t="s">
        <v>1339</v>
      </c>
      <c r="I18" s="480" t="s">
        <v>1340</v>
      </c>
      <c r="J18" s="112" t="s">
        <v>1341</v>
      </c>
      <c r="K18" s="112" t="s">
        <v>1342</v>
      </c>
      <c r="L18" s="85" t="s">
        <v>816</v>
      </c>
    </row>
    <row r="19" spans="1:12" ht="20.100000000000001" customHeight="1" x14ac:dyDescent="0.15">
      <c r="A19" s="231" t="s">
        <v>2018</v>
      </c>
      <c r="B19" s="250">
        <f t="shared" ref="B19:B28" si="0">IF(SUM(C19:L19)=0,"",SUM(C19:L19))</f>
        <v>3596</v>
      </c>
      <c r="C19" s="91">
        <v>27</v>
      </c>
      <c r="D19" s="91">
        <v>3</v>
      </c>
      <c r="E19" s="91">
        <v>437</v>
      </c>
      <c r="F19" s="91">
        <v>33</v>
      </c>
      <c r="G19" s="91">
        <v>23</v>
      </c>
      <c r="H19" s="91">
        <v>431</v>
      </c>
      <c r="I19" s="91">
        <v>44</v>
      </c>
      <c r="J19" s="91">
        <v>42</v>
      </c>
      <c r="K19" s="91">
        <v>2408</v>
      </c>
      <c r="L19" s="91">
        <v>148</v>
      </c>
    </row>
    <row r="20" spans="1:12" ht="20.100000000000001" customHeight="1" x14ac:dyDescent="0.15">
      <c r="A20" s="231" t="s">
        <v>1328</v>
      </c>
      <c r="B20" s="105">
        <f t="shared" si="0"/>
        <v>3776</v>
      </c>
      <c r="C20" s="91">
        <v>17</v>
      </c>
      <c r="D20" s="91">
        <v>2</v>
      </c>
      <c r="E20" s="91">
        <v>447</v>
      </c>
      <c r="F20" s="91">
        <v>46</v>
      </c>
      <c r="G20" s="91">
        <v>14</v>
      </c>
      <c r="H20" s="91">
        <v>491</v>
      </c>
      <c r="I20" s="91">
        <v>27</v>
      </c>
      <c r="J20" s="91">
        <v>46</v>
      </c>
      <c r="K20" s="91">
        <v>2520</v>
      </c>
      <c r="L20" s="91">
        <v>166</v>
      </c>
    </row>
    <row r="21" spans="1:12" ht="20.100000000000001" customHeight="1" x14ac:dyDescent="0.15">
      <c r="A21" s="231" t="s">
        <v>1329</v>
      </c>
      <c r="B21" s="105">
        <f t="shared" si="0"/>
        <v>3965</v>
      </c>
      <c r="C21" s="91">
        <v>14</v>
      </c>
      <c r="D21" s="91">
        <v>7</v>
      </c>
      <c r="E21" s="91">
        <v>479</v>
      </c>
      <c r="F21" s="91">
        <v>46</v>
      </c>
      <c r="G21" s="91">
        <v>23</v>
      </c>
      <c r="H21" s="91">
        <v>483</v>
      </c>
      <c r="I21" s="91">
        <v>34</v>
      </c>
      <c r="J21" s="91">
        <v>56</v>
      </c>
      <c r="K21" s="91">
        <v>2649</v>
      </c>
      <c r="L21" s="91">
        <v>174</v>
      </c>
    </row>
    <row r="22" spans="1:12" ht="20.100000000000001" customHeight="1" x14ac:dyDescent="0.15">
      <c r="A22" s="231" t="s">
        <v>1330</v>
      </c>
      <c r="B22" s="105">
        <f t="shared" si="0"/>
        <v>3981</v>
      </c>
      <c r="C22" s="91">
        <v>25</v>
      </c>
      <c r="D22" s="91">
        <v>5</v>
      </c>
      <c r="E22" s="91">
        <v>506</v>
      </c>
      <c r="F22" s="91">
        <v>40</v>
      </c>
      <c r="G22" s="91">
        <v>10</v>
      </c>
      <c r="H22" s="91">
        <v>536</v>
      </c>
      <c r="I22" s="91">
        <v>41</v>
      </c>
      <c r="J22" s="91">
        <v>58</v>
      </c>
      <c r="K22" s="91">
        <v>2574</v>
      </c>
      <c r="L22" s="91">
        <v>186</v>
      </c>
    </row>
    <row r="23" spans="1:12" ht="20.100000000000001" customHeight="1" x14ac:dyDescent="0.15">
      <c r="A23" s="92" t="s">
        <v>1331</v>
      </c>
      <c r="B23" s="105">
        <f t="shared" si="0"/>
        <v>4184</v>
      </c>
      <c r="C23" s="91">
        <v>25</v>
      </c>
      <c r="D23" s="91">
        <v>7</v>
      </c>
      <c r="E23" s="91">
        <v>537</v>
      </c>
      <c r="F23" s="91">
        <v>46</v>
      </c>
      <c r="G23" s="91">
        <v>9</v>
      </c>
      <c r="H23" s="91">
        <v>550</v>
      </c>
      <c r="I23" s="91">
        <v>25</v>
      </c>
      <c r="J23" s="91">
        <v>46</v>
      </c>
      <c r="K23" s="91">
        <v>2766</v>
      </c>
      <c r="L23" s="91">
        <v>173</v>
      </c>
    </row>
    <row r="24" spans="1:12" ht="20.100000000000001" customHeight="1" x14ac:dyDescent="0.15">
      <c r="A24" s="92" t="s">
        <v>1584</v>
      </c>
      <c r="B24" s="105">
        <f t="shared" si="0"/>
        <v>3942</v>
      </c>
      <c r="C24" s="91">
        <v>25</v>
      </c>
      <c r="D24" s="91">
        <v>7</v>
      </c>
      <c r="E24" s="91">
        <v>461</v>
      </c>
      <c r="F24" s="91">
        <v>34</v>
      </c>
      <c r="G24" s="91">
        <v>10</v>
      </c>
      <c r="H24" s="91">
        <v>569</v>
      </c>
      <c r="I24" s="91">
        <v>35</v>
      </c>
      <c r="J24" s="91">
        <v>46</v>
      </c>
      <c r="K24" s="91">
        <v>2582</v>
      </c>
      <c r="L24" s="91">
        <v>173</v>
      </c>
    </row>
    <row r="25" spans="1:12" ht="20.100000000000001" customHeight="1" x14ac:dyDescent="0.15">
      <c r="A25" s="231" t="s">
        <v>1665</v>
      </c>
      <c r="B25" s="105">
        <f t="shared" si="0"/>
        <v>3943</v>
      </c>
      <c r="C25" s="91">
        <v>14</v>
      </c>
      <c r="D25" s="91">
        <v>8</v>
      </c>
      <c r="E25" s="91">
        <v>465</v>
      </c>
      <c r="F25" s="91">
        <v>55</v>
      </c>
      <c r="G25" s="91">
        <v>9</v>
      </c>
      <c r="H25" s="91">
        <v>498</v>
      </c>
      <c r="I25" s="91">
        <v>23</v>
      </c>
      <c r="J25" s="91">
        <v>34</v>
      </c>
      <c r="K25" s="91">
        <v>2651</v>
      </c>
      <c r="L25" s="91">
        <v>186</v>
      </c>
    </row>
    <row r="26" spans="1:12" ht="20.100000000000001" customHeight="1" x14ac:dyDescent="0.15">
      <c r="A26" s="231" t="s">
        <v>1846</v>
      </c>
      <c r="B26" s="105">
        <f t="shared" si="0"/>
        <v>4037</v>
      </c>
      <c r="C26" s="91">
        <v>15</v>
      </c>
      <c r="D26" s="91">
        <v>8</v>
      </c>
      <c r="E26" s="91">
        <v>408</v>
      </c>
      <c r="F26" s="91">
        <v>30</v>
      </c>
      <c r="G26" s="91">
        <v>12</v>
      </c>
      <c r="H26" s="91">
        <v>530</v>
      </c>
      <c r="I26" s="91">
        <v>34</v>
      </c>
      <c r="J26" s="91">
        <v>29</v>
      </c>
      <c r="K26" s="91">
        <v>2761</v>
      </c>
      <c r="L26" s="91">
        <v>210</v>
      </c>
    </row>
    <row r="27" spans="1:12" ht="20.100000000000001" customHeight="1" x14ac:dyDescent="0.15">
      <c r="A27" s="231" t="s">
        <v>1956</v>
      </c>
      <c r="B27" s="105">
        <f t="shared" si="0"/>
        <v>4104</v>
      </c>
      <c r="C27" s="91">
        <v>26</v>
      </c>
      <c r="D27" s="91">
        <v>4</v>
      </c>
      <c r="E27" s="91">
        <v>450</v>
      </c>
      <c r="F27" s="91">
        <v>44</v>
      </c>
      <c r="G27" s="91">
        <v>5</v>
      </c>
      <c r="H27" s="91">
        <v>520</v>
      </c>
      <c r="I27" s="91">
        <v>32</v>
      </c>
      <c r="J27" s="91">
        <v>37</v>
      </c>
      <c r="K27" s="91">
        <v>2821</v>
      </c>
      <c r="L27" s="91">
        <v>165</v>
      </c>
    </row>
    <row r="28" spans="1:12" ht="20.100000000000001" customHeight="1" thickBot="1" x14ac:dyDescent="0.2">
      <c r="A28" s="232" t="s">
        <v>2019</v>
      </c>
      <c r="B28" s="107">
        <f t="shared" si="0"/>
        <v>4588</v>
      </c>
      <c r="C28" s="95">
        <v>27</v>
      </c>
      <c r="D28" s="95">
        <v>4</v>
      </c>
      <c r="E28" s="95">
        <v>457</v>
      </c>
      <c r="F28" s="95">
        <v>43</v>
      </c>
      <c r="G28" s="95">
        <v>10</v>
      </c>
      <c r="H28" s="95">
        <v>647</v>
      </c>
      <c r="I28" s="95">
        <v>32</v>
      </c>
      <c r="J28" s="95">
        <v>37</v>
      </c>
      <c r="K28" s="95">
        <v>3147</v>
      </c>
      <c r="L28" s="95">
        <v>184</v>
      </c>
    </row>
    <row r="29" spans="1:12" ht="20.100000000000001" customHeight="1" x14ac:dyDescent="0.15">
      <c r="K29" s="728" t="s">
        <v>1332</v>
      </c>
      <c r="L29" s="674"/>
    </row>
    <row r="30" spans="1:12" ht="20.100000000000001" customHeight="1" x14ac:dyDescent="0.15"/>
    <row r="31" spans="1:12" ht="20.100000000000001" customHeight="1" thickBot="1" x14ac:dyDescent="0.2">
      <c r="A31" s="95" t="s">
        <v>1343</v>
      </c>
      <c r="J31" s="910" t="s">
        <v>1344</v>
      </c>
      <c r="K31" s="910"/>
      <c r="L31" s="910"/>
    </row>
    <row r="32" spans="1:12" ht="20.100000000000001" customHeight="1" x14ac:dyDescent="0.15">
      <c r="A32" s="752" t="s">
        <v>323</v>
      </c>
      <c r="B32" s="758" t="s">
        <v>1345</v>
      </c>
      <c r="C32" s="758"/>
      <c r="D32" s="758"/>
      <c r="E32" s="758"/>
      <c r="F32" s="758"/>
      <c r="G32" s="758"/>
      <c r="H32" s="758" t="s">
        <v>1346</v>
      </c>
      <c r="I32" s="758"/>
      <c r="J32" s="1050" t="s">
        <v>2060</v>
      </c>
      <c r="K32" s="758" t="s">
        <v>1347</v>
      </c>
      <c r="L32" s="758"/>
    </row>
    <row r="33" spans="1:12" ht="20.100000000000001" customHeight="1" x14ac:dyDescent="0.15">
      <c r="A33" s="980"/>
      <c r="B33" s="759" t="s">
        <v>1348</v>
      </c>
      <c r="C33" s="759"/>
      <c r="D33" s="1052" t="s">
        <v>1349</v>
      </c>
      <c r="E33" s="1052"/>
      <c r="F33" s="759" t="s">
        <v>1350</v>
      </c>
      <c r="G33" s="759"/>
      <c r="H33" s="759"/>
      <c r="I33" s="759"/>
      <c r="J33" s="1051"/>
      <c r="K33" s="759"/>
      <c r="L33" s="759"/>
    </row>
    <row r="34" spans="1:12" ht="20.100000000000001" customHeight="1" x14ac:dyDescent="0.15">
      <c r="A34" s="317" t="s">
        <v>1660</v>
      </c>
      <c r="B34" s="766">
        <v>89</v>
      </c>
      <c r="C34" s="709"/>
      <c r="D34" s="728" t="s">
        <v>2020</v>
      </c>
      <c r="E34" s="728"/>
      <c r="F34" s="709">
        <v>63</v>
      </c>
      <c r="G34" s="709"/>
      <c r="H34" s="709">
        <v>14</v>
      </c>
      <c r="I34" s="709"/>
      <c r="J34" s="91">
        <v>12</v>
      </c>
      <c r="K34" s="709">
        <v>3</v>
      </c>
      <c r="L34" s="709"/>
    </row>
    <row r="35" spans="1:12" ht="20.100000000000001" customHeight="1" x14ac:dyDescent="0.15">
      <c r="A35" s="316" t="s">
        <v>1659</v>
      </c>
      <c r="B35" s="766">
        <v>90</v>
      </c>
      <c r="C35" s="709"/>
      <c r="D35" s="728" t="s">
        <v>2020</v>
      </c>
      <c r="E35" s="728"/>
      <c r="F35" s="709">
        <v>55</v>
      </c>
      <c r="G35" s="709"/>
      <c r="H35" s="709">
        <v>14</v>
      </c>
      <c r="I35" s="709"/>
      <c r="J35" s="91">
        <v>13</v>
      </c>
      <c r="K35" s="709">
        <v>3</v>
      </c>
      <c r="L35" s="709"/>
    </row>
    <row r="36" spans="1:12" ht="20.100000000000001" customHeight="1" x14ac:dyDescent="0.15">
      <c r="A36" s="316" t="s">
        <v>1840</v>
      </c>
      <c r="B36" s="766">
        <v>85</v>
      </c>
      <c r="C36" s="709"/>
      <c r="D36" s="728" t="s">
        <v>2020</v>
      </c>
      <c r="E36" s="728"/>
      <c r="F36" s="709">
        <v>61</v>
      </c>
      <c r="G36" s="709"/>
      <c r="H36" s="709">
        <v>14</v>
      </c>
      <c r="I36" s="709"/>
      <c r="J36" s="91">
        <v>13</v>
      </c>
      <c r="K36" s="709">
        <v>3</v>
      </c>
      <c r="L36" s="709"/>
    </row>
    <row r="37" spans="1:12" ht="20.100000000000001" customHeight="1" x14ac:dyDescent="0.15">
      <c r="A37" s="316" t="s">
        <v>1937</v>
      </c>
      <c r="B37" s="766">
        <v>84</v>
      </c>
      <c r="C37" s="709"/>
      <c r="D37" s="728" t="s">
        <v>1</v>
      </c>
      <c r="E37" s="728"/>
      <c r="F37" s="709">
        <v>63</v>
      </c>
      <c r="G37" s="709"/>
      <c r="H37" s="709">
        <v>14</v>
      </c>
      <c r="I37" s="709"/>
      <c r="J37" s="91">
        <v>13</v>
      </c>
      <c r="K37" s="709">
        <v>3</v>
      </c>
      <c r="L37" s="709"/>
    </row>
    <row r="38" spans="1:12" ht="20.100000000000001" customHeight="1" thickBot="1" x14ac:dyDescent="0.2">
      <c r="A38" s="319" t="s">
        <v>1991</v>
      </c>
      <c r="B38" s="1047">
        <v>87</v>
      </c>
      <c r="C38" s="714"/>
      <c r="D38" s="737" t="s">
        <v>1</v>
      </c>
      <c r="E38" s="737"/>
      <c r="F38" s="714">
        <v>67</v>
      </c>
      <c r="G38" s="714"/>
      <c r="H38" s="714">
        <v>13</v>
      </c>
      <c r="I38" s="714"/>
      <c r="J38" s="95">
        <v>13</v>
      </c>
      <c r="K38" s="714">
        <v>3</v>
      </c>
      <c r="L38" s="714"/>
    </row>
    <row r="39" spans="1:12" ht="20.100000000000001" customHeight="1" x14ac:dyDescent="0.15">
      <c r="K39" s="728" t="s">
        <v>1332</v>
      </c>
      <c r="L39" s="674"/>
    </row>
  </sheetData>
  <mergeCells count="45">
    <mergeCell ref="K39:L39"/>
    <mergeCell ref="B38:C38"/>
    <mergeCell ref="D38:E38"/>
    <mergeCell ref="F38:G38"/>
    <mergeCell ref="H38:I38"/>
    <mergeCell ref="K38:L38"/>
    <mergeCell ref="B36:C36"/>
    <mergeCell ref="F36:G36"/>
    <mergeCell ref="H36:I36"/>
    <mergeCell ref="K36:L36"/>
    <mergeCell ref="B37:C37"/>
    <mergeCell ref="D37:E37"/>
    <mergeCell ref="F37:G37"/>
    <mergeCell ref="H37:I37"/>
    <mergeCell ref="K37:L37"/>
    <mergeCell ref="D36:E36"/>
    <mergeCell ref="K34:L34"/>
    <mergeCell ref="B35:C35"/>
    <mergeCell ref="F35:G35"/>
    <mergeCell ref="H35:I35"/>
    <mergeCell ref="K35:L35"/>
    <mergeCell ref="D34:E34"/>
    <mergeCell ref="D35:E35"/>
    <mergeCell ref="B34:C34"/>
    <mergeCell ref="F34:G34"/>
    <mergeCell ref="H34:I34"/>
    <mergeCell ref="K29:L29"/>
    <mergeCell ref="J31:L31"/>
    <mergeCell ref="A32:A33"/>
    <mergeCell ref="B32:G32"/>
    <mergeCell ref="H32:I33"/>
    <mergeCell ref="J32:J33"/>
    <mergeCell ref="K32:L33"/>
    <mergeCell ref="B33:C33"/>
    <mergeCell ref="D33:E33"/>
    <mergeCell ref="F33:G33"/>
    <mergeCell ref="I15:J15"/>
    <mergeCell ref="I17:L17"/>
    <mergeCell ref="I1:J1"/>
    <mergeCell ref="A2:A3"/>
    <mergeCell ref="B2:B3"/>
    <mergeCell ref="C2:D2"/>
    <mergeCell ref="E2:G2"/>
    <mergeCell ref="H2:I2"/>
    <mergeCell ref="J2:J3"/>
  </mergeCells>
  <phoneticPr fontId="2"/>
  <printOptions horizontalCentered="1"/>
  <pageMargins left="0.62992125984251968" right="0.43307086614173229" top="0.98425196850393704" bottom="0.78740157480314965" header="0.51181102362204722" footer="0.51181102362204722"/>
  <pageSetup paperSize="9" scale="99" firstPageNumber="65" orientation="portrait" useFirstPageNumber="1" r:id="rId1"/>
  <headerFooter alignWithMargins="0">
    <oddHeader>&amp;C&amp;"ＭＳ 明朝,標準"&amp;16（1）消　防</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5"/>
  <dimension ref="A1:AD29"/>
  <sheetViews>
    <sheetView view="pageBreakPreview" zoomScaleNormal="100" zoomScaleSheetLayoutView="100" workbookViewId="0">
      <selection activeCell="P11" sqref="P11"/>
    </sheetView>
  </sheetViews>
  <sheetFormatPr defaultRowHeight="13.5" x14ac:dyDescent="0.15"/>
  <cols>
    <col min="1" max="1" width="4.875" style="83" customWidth="1"/>
    <col min="2" max="2" width="10.5" style="83" customWidth="1"/>
    <col min="3" max="3" width="5.625" style="83" customWidth="1"/>
    <col min="4" max="4" width="6" style="83" customWidth="1"/>
    <col min="5" max="5" width="6.125" style="83" customWidth="1"/>
    <col min="6" max="30" width="5.625" style="83" customWidth="1"/>
    <col min="31" max="16384" width="9" style="83"/>
  </cols>
  <sheetData>
    <row r="1" spans="1:30" ht="18" customHeight="1" thickBot="1" x14ac:dyDescent="0.2">
      <c r="A1" s="762">
        <v>66</v>
      </c>
      <c r="B1" s="95" t="s">
        <v>1351</v>
      </c>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row>
    <row r="2" spans="1:30" ht="18" customHeight="1" x14ac:dyDescent="0.15">
      <c r="A2" s="762"/>
      <c r="B2" s="722" t="s">
        <v>323</v>
      </c>
      <c r="C2" s="727" t="s">
        <v>1352</v>
      </c>
      <c r="D2" s="660"/>
      <c r="E2" s="660"/>
      <c r="F2" s="727" t="s">
        <v>1353</v>
      </c>
      <c r="G2" s="660"/>
      <c r="H2" s="662"/>
      <c r="I2" s="730" t="s">
        <v>1354</v>
      </c>
      <c r="J2" s="660"/>
      <c r="K2" s="660"/>
      <c r="L2" s="660"/>
      <c r="M2" s="727" t="s">
        <v>1355</v>
      </c>
      <c r="N2" s="660"/>
      <c r="O2" s="660"/>
      <c r="P2" s="660"/>
      <c r="Q2" s="662"/>
      <c r="R2" s="727" t="s">
        <v>1356</v>
      </c>
      <c r="S2" s="660"/>
      <c r="T2" s="660"/>
      <c r="U2" s="660"/>
      <c r="V2" s="660"/>
      <c r="W2" s="660"/>
      <c r="X2" s="662"/>
      <c r="Y2" s="727" t="s">
        <v>1357</v>
      </c>
      <c r="Z2" s="660"/>
      <c r="AA2" s="660"/>
      <c r="AB2" s="660"/>
      <c r="AC2" s="662"/>
      <c r="AD2" s="1054" t="s">
        <v>1358</v>
      </c>
    </row>
    <row r="3" spans="1:30" ht="18" customHeight="1" x14ac:dyDescent="0.15">
      <c r="A3" s="762"/>
      <c r="B3" s="651"/>
      <c r="C3" s="1053" t="s">
        <v>1359</v>
      </c>
      <c r="D3" s="1053" t="s">
        <v>1360</v>
      </c>
      <c r="E3" s="710" t="s">
        <v>785</v>
      </c>
      <c r="F3" s="1053" t="s">
        <v>1361</v>
      </c>
      <c r="G3" s="1053" t="s">
        <v>1362</v>
      </c>
      <c r="H3" s="1053" t="s">
        <v>1363</v>
      </c>
      <c r="I3" s="1053" t="s">
        <v>1364</v>
      </c>
      <c r="J3" s="1053" t="s">
        <v>1365</v>
      </c>
      <c r="K3" s="1053" t="s">
        <v>1366</v>
      </c>
      <c r="L3" s="1053" t="s">
        <v>1367</v>
      </c>
      <c r="M3" s="890" t="s">
        <v>1368</v>
      </c>
      <c r="N3" s="889"/>
      <c r="O3" s="889"/>
      <c r="P3" s="756" t="s">
        <v>113</v>
      </c>
      <c r="Q3" s="702"/>
      <c r="R3" s="948" t="s">
        <v>1369</v>
      </c>
      <c r="S3" s="756" t="s">
        <v>1370</v>
      </c>
      <c r="T3" s="702"/>
      <c r="U3" s="702"/>
      <c r="V3" s="703"/>
      <c r="W3" s="756" t="s">
        <v>1371</v>
      </c>
      <c r="X3" s="703"/>
      <c r="Y3" s="1053" t="s">
        <v>1372</v>
      </c>
      <c r="Z3" s="1053" t="s">
        <v>1373</v>
      </c>
      <c r="AA3" s="1053" t="s">
        <v>1374</v>
      </c>
      <c r="AB3" s="1053" t="s">
        <v>1375</v>
      </c>
      <c r="AC3" s="1055" t="s">
        <v>1575</v>
      </c>
      <c r="AD3" s="814"/>
    </row>
    <row r="4" spans="1:30" ht="79.5" customHeight="1" x14ac:dyDescent="0.15">
      <c r="A4" s="762"/>
      <c r="B4" s="653"/>
      <c r="C4" s="666"/>
      <c r="D4" s="666"/>
      <c r="E4" s="666"/>
      <c r="F4" s="666"/>
      <c r="G4" s="666"/>
      <c r="H4" s="666"/>
      <c r="I4" s="666"/>
      <c r="J4" s="666"/>
      <c r="K4" s="666"/>
      <c r="L4" s="666"/>
      <c r="M4" s="564" t="s">
        <v>1376</v>
      </c>
      <c r="N4" s="564" t="s">
        <v>1377</v>
      </c>
      <c r="O4" s="564" t="s">
        <v>938</v>
      </c>
      <c r="P4" s="564" t="s">
        <v>1378</v>
      </c>
      <c r="Q4" s="565" t="s">
        <v>938</v>
      </c>
      <c r="R4" s="666"/>
      <c r="S4" s="564" t="s">
        <v>1379</v>
      </c>
      <c r="T4" s="564" t="s">
        <v>1380</v>
      </c>
      <c r="U4" s="566" t="s">
        <v>1381</v>
      </c>
      <c r="V4" s="564" t="s">
        <v>938</v>
      </c>
      <c r="W4" s="564" t="s">
        <v>1382</v>
      </c>
      <c r="X4" s="564" t="s">
        <v>938</v>
      </c>
      <c r="Y4" s="666"/>
      <c r="Z4" s="666"/>
      <c r="AA4" s="666"/>
      <c r="AB4" s="666"/>
      <c r="AC4" s="1056"/>
      <c r="AD4" s="815"/>
    </row>
    <row r="5" spans="1:30" ht="23.25" customHeight="1" x14ac:dyDescent="0.15">
      <c r="A5" s="762"/>
      <c r="B5" s="567" t="s">
        <v>1994</v>
      </c>
      <c r="C5" s="92">
        <v>570</v>
      </c>
      <c r="D5" s="92">
        <v>1479</v>
      </c>
      <c r="E5" s="588">
        <f t="shared" ref="E5:E14" si="0">IF(SUM(C5:D5)=0,"",SUM(C5:D5))</f>
        <v>2049</v>
      </c>
      <c r="F5" s="92" t="s">
        <v>1</v>
      </c>
      <c r="G5" s="92">
        <v>17</v>
      </c>
      <c r="H5" s="92">
        <v>698</v>
      </c>
      <c r="I5" s="92">
        <v>327</v>
      </c>
      <c r="J5" s="92">
        <v>186</v>
      </c>
      <c r="K5" s="92">
        <v>39</v>
      </c>
      <c r="L5" s="92">
        <v>18</v>
      </c>
      <c r="M5" s="92">
        <v>153</v>
      </c>
      <c r="N5" s="92">
        <v>181</v>
      </c>
      <c r="O5" s="92">
        <v>197</v>
      </c>
      <c r="P5" s="92">
        <v>22</v>
      </c>
      <c r="Q5" s="92">
        <v>17</v>
      </c>
      <c r="R5" s="92">
        <v>108</v>
      </c>
      <c r="S5" s="92">
        <v>77</v>
      </c>
      <c r="T5" s="92">
        <v>44</v>
      </c>
      <c r="U5" s="92">
        <v>11</v>
      </c>
      <c r="V5" s="92">
        <v>46</v>
      </c>
      <c r="W5" s="92">
        <v>22</v>
      </c>
      <c r="X5" s="92">
        <v>262</v>
      </c>
      <c r="Y5" s="92">
        <v>1</v>
      </c>
      <c r="Z5" s="92">
        <v>3</v>
      </c>
      <c r="AA5" s="92">
        <v>29</v>
      </c>
      <c r="AB5" s="92">
        <v>20</v>
      </c>
      <c r="AC5" s="92">
        <v>73</v>
      </c>
      <c r="AD5" s="92">
        <v>78</v>
      </c>
    </row>
    <row r="6" spans="1:30" ht="23.25" customHeight="1" x14ac:dyDescent="0.15">
      <c r="A6" s="762"/>
      <c r="B6" s="567" t="s">
        <v>724</v>
      </c>
      <c r="C6" s="392">
        <v>600</v>
      </c>
      <c r="D6" s="92">
        <v>1643</v>
      </c>
      <c r="E6" s="588">
        <f t="shared" si="0"/>
        <v>2243</v>
      </c>
      <c r="F6" s="92">
        <v>3</v>
      </c>
      <c r="G6" s="92">
        <v>37</v>
      </c>
      <c r="H6" s="92">
        <v>710</v>
      </c>
      <c r="I6" s="92">
        <v>330</v>
      </c>
      <c r="J6" s="92">
        <v>209</v>
      </c>
      <c r="K6" s="92">
        <v>40</v>
      </c>
      <c r="L6" s="92">
        <v>21</v>
      </c>
      <c r="M6" s="92">
        <v>170</v>
      </c>
      <c r="N6" s="92">
        <v>166</v>
      </c>
      <c r="O6" s="92">
        <v>224</v>
      </c>
      <c r="P6" s="92">
        <v>31</v>
      </c>
      <c r="Q6" s="92">
        <v>9</v>
      </c>
      <c r="R6" s="92">
        <v>115</v>
      </c>
      <c r="S6" s="92">
        <v>88</v>
      </c>
      <c r="T6" s="92">
        <v>47</v>
      </c>
      <c r="U6" s="92">
        <v>23</v>
      </c>
      <c r="V6" s="92">
        <v>20</v>
      </c>
      <c r="W6" s="92">
        <v>16</v>
      </c>
      <c r="X6" s="92">
        <v>291</v>
      </c>
      <c r="Y6" s="92">
        <v>1</v>
      </c>
      <c r="Z6" s="92">
        <v>4</v>
      </c>
      <c r="AA6" s="92">
        <v>27</v>
      </c>
      <c r="AB6" s="92">
        <v>15</v>
      </c>
      <c r="AC6" s="92">
        <v>139</v>
      </c>
      <c r="AD6" s="92">
        <v>98</v>
      </c>
    </row>
    <row r="7" spans="1:30" ht="23.25" customHeight="1" x14ac:dyDescent="0.15">
      <c r="A7" s="762"/>
      <c r="B7" s="567" t="s">
        <v>340</v>
      </c>
      <c r="C7" s="392">
        <v>653</v>
      </c>
      <c r="D7" s="92">
        <v>1604</v>
      </c>
      <c r="E7" s="588">
        <f t="shared" si="0"/>
        <v>2257</v>
      </c>
      <c r="F7" s="92">
        <v>2</v>
      </c>
      <c r="G7" s="92">
        <v>48</v>
      </c>
      <c r="H7" s="92">
        <v>762</v>
      </c>
      <c r="I7" s="92">
        <v>342</v>
      </c>
      <c r="J7" s="92">
        <v>242</v>
      </c>
      <c r="K7" s="92">
        <v>53</v>
      </c>
      <c r="L7" s="92">
        <v>16</v>
      </c>
      <c r="M7" s="92">
        <v>188</v>
      </c>
      <c r="N7" s="92">
        <v>224</v>
      </c>
      <c r="O7" s="92">
        <v>188</v>
      </c>
      <c r="P7" s="92">
        <v>12</v>
      </c>
      <c r="Q7" s="92">
        <v>41</v>
      </c>
      <c r="R7" s="92">
        <v>122</v>
      </c>
      <c r="S7" s="92">
        <v>92</v>
      </c>
      <c r="T7" s="92">
        <v>54</v>
      </c>
      <c r="U7" s="92">
        <v>25</v>
      </c>
      <c r="V7" s="92">
        <v>20</v>
      </c>
      <c r="W7" s="92">
        <v>15</v>
      </c>
      <c r="X7" s="92">
        <v>325</v>
      </c>
      <c r="Y7" s="92" t="s">
        <v>1</v>
      </c>
      <c r="Z7" s="92">
        <v>6</v>
      </c>
      <c r="AA7" s="92">
        <v>43</v>
      </c>
      <c r="AB7" s="92">
        <v>28</v>
      </c>
      <c r="AC7" s="92">
        <v>138</v>
      </c>
      <c r="AD7" s="92">
        <v>90</v>
      </c>
    </row>
    <row r="8" spans="1:30" ht="23.25" customHeight="1" x14ac:dyDescent="0.15">
      <c r="A8" s="762"/>
      <c r="B8" s="567" t="s">
        <v>855</v>
      </c>
      <c r="C8" s="392">
        <v>669</v>
      </c>
      <c r="D8" s="92">
        <v>1590</v>
      </c>
      <c r="E8" s="588">
        <f t="shared" si="0"/>
        <v>2259</v>
      </c>
      <c r="F8" s="92">
        <v>3</v>
      </c>
      <c r="G8" s="92">
        <v>51</v>
      </c>
      <c r="H8" s="92">
        <v>750</v>
      </c>
      <c r="I8" s="92">
        <v>348</v>
      </c>
      <c r="J8" s="92">
        <v>263</v>
      </c>
      <c r="K8" s="92">
        <v>43</v>
      </c>
      <c r="L8" s="92">
        <v>15</v>
      </c>
      <c r="M8" s="92">
        <v>195</v>
      </c>
      <c r="N8" s="92">
        <v>229</v>
      </c>
      <c r="O8" s="92">
        <v>187</v>
      </c>
      <c r="P8" s="92">
        <v>23</v>
      </c>
      <c r="Q8" s="92">
        <v>20</v>
      </c>
      <c r="R8" s="92">
        <v>137</v>
      </c>
      <c r="S8" s="92">
        <v>93</v>
      </c>
      <c r="T8" s="92">
        <v>41</v>
      </c>
      <c r="U8" s="92">
        <v>21</v>
      </c>
      <c r="V8" s="92">
        <v>31</v>
      </c>
      <c r="W8" s="92">
        <v>15</v>
      </c>
      <c r="X8" s="92">
        <v>331</v>
      </c>
      <c r="Y8" s="92">
        <v>3</v>
      </c>
      <c r="Z8" s="92">
        <v>3</v>
      </c>
      <c r="AA8" s="92">
        <v>35</v>
      </c>
      <c r="AB8" s="92">
        <v>22</v>
      </c>
      <c r="AC8" s="92">
        <v>157</v>
      </c>
      <c r="AD8" s="92">
        <v>90</v>
      </c>
    </row>
    <row r="9" spans="1:30" ht="23.25" customHeight="1" x14ac:dyDescent="0.15">
      <c r="A9" s="762"/>
      <c r="B9" s="567" t="s">
        <v>864</v>
      </c>
      <c r="C9" s="392">
        <v>688</v>
      </c>
      <c r="D9" s="92">
        <v>1807</v>
      </c>
      <c r="E9" s="588">
        <f t="shared" si="0"/>
        <v>2495</v>
      </c>
      <c r="F9" s="92">
        <v>3</v>
      </c>
      <c r="G9" s="92">
        <v>22</v>
      </c>
      <c r="H9" s="92">
        <v>831</v>
      </c>
      <c r="I9" s="92">
        <v>401</v>
      </c>
      <c r="J9" s="92">
        <v>235</v>
      </c>
      <c r="K9" s="92">
        <v>39</v>
      </c>
      <c r="L9" s="92">
        <v>13</v>
      </c>
      <c r="M9" s="92">
        <v>235</v>
      </c>
      <c r="N9" s="92">
        <v>204</v>
      </c>
      <c r="O9" s="92">
        <v>197</v>
      </c>
      <c r="P9" s="92">
        <v>17</v>
      </c>
      <c r="Q9" s="92">
        <v>22</v>
      </c>
      <c r="R9" s="92">
        <v>144</v>
      </c>
      <c r="S9" s="92">
        <v>99</v>
      </c>
      <c r="T9" s="92">
        <v>56</v>
      </c>
      <c r="U9" s="92">
        <v>15</v>
      </c>
      <c r="V9" s="92">
        <v>29</v>
      </c>
      <c r="W9" s="92">
        <v>7</v>
      </c>
      <c r="X9" s="92">
        <v>338</v>
      </c>
      <c r="Y9" s="92">
        <v>1</v>
      </c>
      <c r="Z9" s="92" t="s">
        <v>1</v>
      </c>
      <c r="AA9" s="92">
        <v>41</v>
      </c>
      <c r="AB9" s="92">
        <v>17</v>
      </c>
      <c r="AC9" s="92">
        <v>172</v>
      </c>
      <c r="AD9" s="92">
        <v>102</v>
      </c>
    </row>
    <row r="10" spans="1:30" ht="23.25" customHeight="1" x14ac:dyDescent="0.15">
      <c r="A10" s="762"/>
      <c r="B10" s="568" t="s">
        <v>1581</v>
      </c>
      <c r="C10" s="633">
        <v>609</v>
      </c>
      <c r="D10" s="327">
        <v>1895</v>
      </c>
      <c r="E10" s="588">
        <f t="shared" si="0"/>
        <v>2504</v>
      </c>
      <c r="F10" s="327" t="s">
        <v>1</v>
      </c>
      <c r="G10" s="327">
        <v>18</v>
      </c>
      <c r="H10" s="327">
        <v>730</v>
      </c>
      <c r="I10" s="327">
        <v>374</v>
      </c>
      <c r="J10" s="327">
        <v>192</v>
      </c>
      <c r="K10" s="327">
        <v>36</v>
      </c>
      <c r="L10" s="327">
        <v>7</v>
      </c>
      <c r="M10" s="327">
        <v>216</v>
      </c>
      <c r="N10" s="327">
        <v>172</v>
      </c>
      <c r="O10" s="327">
        <v>221</v>
      </c>
      <c r="P10" s="327">
        <v>22</v>
      </c>
      <c r="Q10" s="327">
        <v>14</v>
      </c>
      <c r="R10" s="327">
        <v>134</v>
      </c>
      <c r="S10" s="327">
        <v>92</v>
      </c>
      <c r="T10" s="327">
        <v>28</v>
      </c>
      <c r="U10" s="327">
        <v>13</v>
      </c>
      <c r="V10" s="327" t="s">
        <v>1</v>
      </c>
      <c r="W10" s="327">
        <v>1</v>
      </c>
      <c r="X10" s="327">
        <v>341</v>
      </c>
      <c r="Y10" s="327">
        <v>2</v>
      </c>
      <c r="Z10" s="327">
        <v>10</v>
      </c>
      <c r="AA10" s="327">
        <v>34</v>
      </c>
      <c r="AB10" s="327">
        <v>13</v>
      </c>
      <c r="AC10" s="327">
        <v>150</v>
      </c>
      <c r="AD10" s="327">
        <v>84</v>
      </c>
    </row>
    <row r="11" spans="1:30" ht="23.25" customHeight="1" x14ac:dyDescent="0.15">
      <c r="A11" s="762"/>
      <c r="B11" s="568" t="s">
        <v>1659</v>
      </c>
      <c r="C11" s="633">
        <v>552</v>
      </c>
      <c r="D11" s="327">
        <v>1832</v>
      </c>
      <c r="E11" s="588">
        <f t="shared" si="0"/>
        <v>2384</v>
      </c>
      <c r="F11" s="327">
        <v>2</v>
      </c>
      <c r="G11" s="327">
        <v>10</v>
      </c>
      <c r="H11" s="327">
        <v>680</v>
      </c>
      <c r="I11" s="327">
        <v>338</v>
      </c>
      <c r="J11" s="327">
        <v>164</v>
      </c>
      <c r="K11" s="327">
        <v>43</v>
      </c>
      <c r="L11" s="327">
        <v>7</v>
      </c>
      <c r="M11" s="327">
        <v>206</v>
      </c>
      <c r="N11" s="327">
        <v>149</v>
      </c>
      <c r="O11" s="327">
        <v>197</v>
      </c>
      <c r="P11" s="327">
        <v>20</v>
      </c>
      <c r="Q11" s="327">
        <v>23</v>
      </c>
      <c r="R11" s="327">
        <v>118</v>
      </c>
      <c r="S11" s="327">
        <v>77</v>
      </c>
      <c r="T11" s="327">
        <v>33</v>
      </c>
      <c r="U11" s="327">
        <v>6</v>
      </c>
      <c r="V11" s="327">
        <v>7</v>
      </c>
      <c r="W11" s="327">
        <v>1</v>
      </c>
      <c r="X11" s="327">
        <v>310</v>
      </c>
      <c r="Y11" s="327">
        <v>7</v>
      </c>
      <c r="Z11" s="327">
        <v>6</v>
      </c>
      <c r="AA11" s="327">
        <v>33</v>
      </c>
      <c r="AB11" s="327">
        <v>11</v>
      </c>
      <c r="AC11" s="327">
        <v>140</v>
      </c>
      <c r="AD11" s="327">
        <v>73</v>
      </c>
    </row>
    <row r="12" spans="1:30" ht="23.25" customHeight="1" x14ac:dyDescent="0.15">
      <c r="A12" s="762"/>
      <c r="B12" s="567" t="s">
        <v>1840</v>
      </c>
      <c r="C12" s="633">
        <v>563</v>
      </c>
      <c r="D12" s="327">
        <v>1785</v>
      </c>
      <c r="E12" s="588">
        <f t="shared" si="0"/>
        <v>2348</v>
      </c>
      <c r="F12" s="327">
        <v>2</v>
      </c>
      <c r="G12" s="327">
        <v>24</v>
      </c>
      <c r="H12" s="327">
        <v>660</v>
      </c>
      <c r="I12" s="327">
        <v>335</v>
      </c>
      <c r="J12" s="327">
        <v>197</v>
      </c>
      <c r="K12" s="327">
        <v>27</v>
      </c>
      <c r="L12" s="327">
        <v>4</v>
      </c>
      <c r="M12" s="327">
        <v>200</v>
      </c>
      <c r="N12" s="327">
        <v>168</v>
      </c>
      <c r="O12" s="327">
        <v>168</v>
      </c>
      <c r="P12" s="327">
        <v>15</v>
      </c>
      <c r="Q12" s="327">
        <v>12</v>
      </c>
      <c r="R12" s="327">
        <v>122</v>
      </c>
      <c r="S12" s="327">
        <v>71</v>
      </c>
      <c r="T12" s="327">
        <v>38</v>
      </c>
      <c r="U12" s="327">
        <v>10</v>
      </c>
      <c r="V12" s="327">
        <v>10</v>
      </c>
      <c r="W12" s="327">
        <v>14</v>
      </c>
      <c r="X12" s="327">
        <v>286</v>
      </c>
      <c r="Y12" s="327">
        <v>1</v>
      </c>
      <c r="Z12" s="327">
        <v>7</v>
      </c>
      <c r="AA12" s="327">
        <v>27</v>
      </c>
      <c r="AB12" s="327">
        <v>12</v>
      </c>
      <c r="AC12" s="327">
        <v>182</v>
      </c>
      <c r="AD12" s="327">
        <v>59</v>
      </c>
    </row>
    <row r="13" spans="1:30" ht="23.25" customHeight="1" x14ac:dyDescent="0.15">
      <c r="A13" s="762"/>
      <c r="B13" s="567" t="s">
        <v>1937</v>
      </c>
      <c r="C13" s="633">
        <v>550</v>
      </c>
      <c r="D13" s="327">
        <v>1933</v>
      </c>
      <c r="E13" s="588">
        <f t="shared" si="0"/>
        <v>2483</v>
      </c>
      <c r="F13" s="327">
        <v>3</v>
      </c>
      <c r="G13" s="327">
        <v>16</v>
      </c>
      <c r="H13" s="327">
        <v>668</v>
      </c>
      <c r="I13" s="327">
        <v>309</v>
      </c>
      <c r="J13" s="327">
        <v>196</v>
      </c>
      <c r="K13" s="327">
        <v>39</v>
      </c>
      <c r="L13" s="327">
        <v>6</v>
      </c>
      <c r="M13" s="327">
        <v>179</v>
      </c>
      <c r="N13" s="327">
        <v>159</v>
      </c>
      <c r="O13" s="327">
        <v>167</v>
      </c>
      <c r="P13" s="327">
        <v>27</v>
      </c>
      <c r="Q13" s="327">
        <v>12</v>
      </c>
      <c r="R13" s="327">
        <v>104</v>
      </c>
      <c r="S13" s="327">
        <v>73</v>
      </c>
      <c r="T13" s="327">
        <v>45</v>
      </c>
      <c r="U13" s="327">
        <v>26</v>
      </c>
      <c r="V13" s="327">
        <v>39</v>
      </c>
      <c r="W13" s="327">
        <v>16</v>
      </c>
      <c r="X13" s="327">
        <v>247</v>
      </c>
      <c r="Y13" s="327" t="s">
        <v>1</v>
      </c>
      <c r="Z13" s="327">
        <v>11</v>
      </c>
      <c r="AA13" s="327">
        <v>26</v>
      </c>
      <c r="AB13" s="327">
        <v>9</v>
      </c>
      <c r="AC13" s="327">
        <v>107</v>
      </c>
      <c r="AD13" s="327">
        <v>53</v>
      </c>
    </row>
    <row r="14" spans="1:30" ht="23.25" customHeight="1" thickBot="1" x14ac:dyDescent="0.2">
      <c r="A14" s="762"/>
      <c r="B14" s="569" t="s">
        <v>1991</v>
      </c>
      <c r="C14" s="634">
        <v>536</v>
      </c>
      <c r="D14" s="334">
        <v>2085</v>
      </c>
      <c r="E14" s="590">
        <f t="shared" si="0"/>
        <v>2621</v>
      </c>
      <c r="F14" s="334">
        <v>1</v>
      </c>
      <c r="G14" s="334">
        <v>20</v>
      </c>
      <c r="H14" s="334">
        <v>623</v>
      </c>
      <c r="I14" s="334">
        <v>322</v>
      </c>
      <c r="J14" s="334">
        <v>166</v>
      </c>
      <c r="K14" s="334">
        <v>46</v>
      </c>
      <c r="L14" s="334">
        <v>2</v>
      </c>
      <c r="M14" s="334">
        <v>193</v>
      </c>
      <c r="N14" s="334">
        <v>136</v>
      </c>
      <c r="O14" s="334">
        <v>161</v>
      </c>
      <c r="P14" s="334">
        <v>27</v>
      </c>
      <c r="Q14" s="334">
        <v>19</v>
      </c>
      <c r="R14" s="334">
        <v>121</v>
      </c>
      <c r="S14" s="334">
        <v>68</v>
      </c>
      <c r="T14" s="334">
        <v>42</v>
      </c>
      <c r="U14" s="334">
        <v>33</v>
      </c>
      <c r="V14" s="334">
        <v>25</v>
      </c>
      <c r="W14" s="334">
        <v>18</v>
      </c>
      <c r="X14" s="334">
        <v>229</v>
      </c>
      <c r="Y14" s="334" t="s">
        <v>1</v>
      </c>
      <c r="Z14" s="334">
        <v>1</v>
      </c>
      <c r="AA14" s="334">
        <v>20</v>
      </c>
      <c r="AB14" s="334">
        <v>7</v>
      </c>
      <c r="AC14" s="334">
        <v>140</v>
      </c>
      <c r="AD14" s="334">
        <v>65</v>
      </c>
    </row>
    <row r="15" spans="1:30" ht="18" customHeight="1" x14ac:dyDescent="0.15">
      <c r="A15" s="762"/>
      <c r="B15" s="91" t="s">
        <v>1383</v>
      </c>
      <c r="C15" s="91"/>
      <c r="D15" s="91"/>
      <c r="E15" s="91"/>
      <c r="F15" s="91"/>
      <c r="G15" s="91"/>
      <c r="H15" s="91"/>
      <c r="I15" s="91"/>
      <c r="J15" s="91"/>
      <c r="K15" s="91"/>
      <c r="L15" s="91"/>
      <c r="M15" s="91"/>
      <c r="N15" s="91"/>
      <c r="O15" s="91"/>
      <c r="P15" s="91"/>
      <c r="Q15" s="91"/>
      <c r="R15" s="91"/>
      <c r="S15" s="91"/>
      <c r="T15" s="91"/>
      <c r="U15" s="91"/>
      <c r="V15" s="91"/>
      <c r="W15" s="91"/>
      <c r="X15" s="91"/>
      <c r="Y15" s="91"/>
      <c r="Z15" s="91"/>
      <c r="AA15" s="728" t="s">
        <v>1384</v>
      </c>
      <c r="AB15" s="840"/>
      <c r="AC15" s="840"/>
      <c r="AD15" s="840"/>
    </row>
    <row r="16" spans="1:30" ht="18.75" customHeight="1" x14ac:dyDescent="0.15">
      <c r="A16" s="762"/>
      <c r="AA16" s="92"/>
      <c r="AB16" s="189"/>
      <c r="AC16" s="189"/>
      <c r="AD16" s="189"/>
    </row>
    <row r="17" spans="1:25" ht="15" customHeight="1" thickBot="1" x14ac:dyDescent="0.2">
      <c r="A17" s="762"/>
      <c r="B17" s="91" t="s">
        <v>1385</v>
      </c>
      <c r="C17" s="570"/>
      <c r="D17" s="570"/>
      <c r="E17" s="570"/>
      <c r="F17" s="570"/>
      <c r="G17" s="570"/>
      <c r="H17" s="570"/>
      <c r="I17" s="570"/>
      <c r="J17" s="570"/>
      <c r="K17" s="570"/>
      <c r="L17" s="570"/>
      <c r="M17" s="570"/>
      <c r="N17" s="570"/>
      <c r="O17" s="570"/>
      <c r="P17" s="570"/>
      <c r="Q17" s="570"/>
      <c r="R17" s="570"/>
      <c r="S17" s="570"/>
      <c r="T17" s="570"/>
      <c r="U17" s="570"/>
      <c r="V17" s="570"/>
      <c r="W17" s="570"/>
      <c r="X17" s="570"/>
    </row>
    <row r="18" spans="1:25" ht="18" customHeight="1" x14ac:dyDescent="0.15">
      <c r="A18" s="762"/>
      <c r="B18" s="1057" t="s">
        <v>5</v>
      </c>
      <c r="C18" s="1058" t="s">
        <v>732</v>
      </c>
      <c r="D18" s="1058"/>
      <c r="E18" s="1058"/>
      <c r="F18" s="1058" t="s">
        <v>1386</v>
      </c>
      <c r="G18" s="1058"/>
      <c r="H18" s="1058"/>
      <c r="I18" s="1058" t="s">
        <v>1387</v>
      </c>
      <c r="J18" s="1058"/>
      <c r="K18" s="1058"/>
      <c r="L18" s="1058" t="s">
        <v>544</v>
      </c>
      <c r="M18" s="1058"/>
      <c r="N18" s="1058"/>
      <c r="O18" s="1058" t="s">
        <v>1388</v>
      </c>
      <c r="P18" s="1058"/>
      <c r="Q18" s="1058"/>
      <c r="R18" s="1058" t="s">
        <v>1389</v>
      </c>
      <c r="S18" s="1058"/>
      <c r="T18" s="1058"/>
      <c r="U18" s="1058" t="s">
        <v>816</v>
      </c>
      <c r="V18" s="1058"/>
      <c r="W18" s="1058"/>
      <c r="X18" s="1059" t="s">
        <v>1390</v>
      </c>
      <c r="Y18" s="1062" t="s">
        <v>1391</v>
      </c>
    </row>
    <row r="19" spans="1:25" ht="18" customHeight="1" x14ac:dyDescent="0.15">
      <c r="A19" s="762"/>
      <c r="B19" s="966"/>
      <c r="C19" s="1065" t="s">
        <v>1352</v>
      </c>
      <c r="D19" s="1065" t="s">
        <v>1392</v>
      </c>
      <c r="E19" s="1066" t="s">
        <v>1393</v>
      </c>
      <c r="F19" s="1065" t="s">
        <v>1352</v>
      </c>
      <c r="G19" s="1065" t="s">
        <v>1392</v>
      </c>
      <c r="H19" s="1066" t="s">
        <v>1393</v>
      </c>
      <c r="I19" s="1065" t="s">
        <v>1352</v>
      </c>
      <c r="J19" s="1065" t="s">
        <v>1392</v>
      </c>
      <c r="K19" s="1066" t="s">
        <v>1393</v>
      </c>
      <c r="L19" s="1065" t="s">
        <v>1352</v>
      </c>
      <c r="M19" s="1065" t="s">
        <v>1392</v>
      </c>
      <c r="N19" s="1066" t="s">
        <v>1393</v>
      </c>
      <c r="O19" s="1065" t="s">
        <v>1352</v>
      </c>
      <c r="P19" s="1065" t="s">
        <v>1392</v>
      </c>
      <c r="Q19" s="1066" t="s">
        <v>1393</v>
      </c>
      <c r="R19" s="1065" t="s">
        <v>1352</v>
      </c>
      <c r="S19" s="1065" t="s">
        <v>1392</v>
      </c>
      <c r="T19" s="1066" t="s">
        <v>1393</v>
      </c>
      <c r="U19" s="1065" t="s">
        <v>1352</v>
      </c>
      <c r="V19" s="1065" t="s">
        <v>1392</v>
      </c>
      <c r="W19" s="1066" t="s">
        <v>1393</v>
      </c>
      <c r="X19" s="1060"/>
      <c r="Y19" s="1063"/>
    </row>
    <row r="20" spans="1:25" ht="18" customHeight="1" x14ac:dyDescent="0.15">
      <c r="A20" s="762"/>
      <c r="B20" s="966"/>
      <c r="C20" s="1065"/>
      <c r="D20" s="1065"/>
      <c r="E20" s="1067"/>
      <c r="F20" s="1065"/>
      <c r="G20" s="1065"/>
      <c r="H20" s="1067"/>
      <c r="I20" s="1065"/>
      <c r="J20" s="1065"/>
      <c r="K20" s="1067"/>
      <c r="L20" s="1065"/>
      <c r="M20" s="1065"/>
      <c r="N20" s="1067"/>
      <c r="O20" s="1065"/>
      <c r="P20" s="1065"/>
      <c r="Q20" s="1067"/>
      <c r="R20" s="1065"/>
      <c r="S20" s="1065"/>
      <c r="T20" s="1067"/>
      <c r="U20" s="1065"/>
      <c r="V20" s="1065"/>
      <c r="W20" s="1067"/>
      <c r="X20" s="1061"/>
      <c r="Y20" s="1064"/>
    </row>
    <row r="21" spans="1:25" ht="23.25" customHeight="1" x14ac:dyDescent="0.15">
      <c r="A21" s="762"/>
      <c r="B21" s="560" t="s">
        <v>1660</v>
      </c>
      <c r="C21" s="521">
        <f t="shared" ref="C21:D24" si="1">IF(SUM(F21,I21,L21,O21,R21,U21)=0,"",SUM(F21,I21,L21,O21,R21,U21))</f>
        <v>609</v>
      </c>
      <c r="D21" s="21">
        <v>747</v>
      </c>
      <c r="E21" s="571" t="s">
        <v>1</v>
      </c>
      <c r="F21" s="14">
        <v>441</v>
      </c>
      <c r="G21" s="14">
        <v>492</v>
      </c>
      <c r="H21" s="571" t="s">
        <v>1</v>
      </c>
      <c r="I21" s="14">
        <v>95</v>
      </c>
      <c r="J21" s="14">
        <v>128</v>
      </c>
      <c r="K21" s="571" t="s">
        <v>1</v>
      </c>
      <c r="L21" s="14">
        <v>27</v>
      </c>
      <c r="M21" s="14">
        <v>38</v>
      </c>
      <c r="N21" s="571" t="s">
        <v>369</v>
      </c>
      <c r="O21" s="14">
        <v>9</v>
      </c>
      <c r="P21" s="14">
        <v>9</v>
      </c>
      <c r="Q21" s="571" t="s">
        <v>369</v>
      </c>
      <c r="R21" s="14">
        <v>37</v>
      </c>
      <c r="S21" s="14">
        <v>37</v>
      </c>
      <c r="T21" s="571" t="s">
        <v>369</v>
      </c>
      <c r="U21" s="14" t="s">
        <v>369</v>
      </c>
      <c r="V21" s="14" t="s">
        <v>369</v>
      </c>
      <c r="W21" s="571" t="s">
        <v>369</v>
      </c>
      <c r="X21" s="14">
        <v>165</v>
      </c>
      <c r="Y21" s="90">
        <v>3</v>
      </c>
    </row>
    <row r="22" spans="1:25" ht="23.25" customHeight="1" x14ac:dyDescent="0.15">
      <c r="A22" s="762"/>
      <c r="B22" s="560" t="s">
        <v>1659</v>
      </c>
      <c r="C22" s="87">
        <f t="shared" si="1"/>
        <v>552</v>
      </c>
      <c r="D22" s="21">
        <f t="shared" si="1"/>
        <v>692</v>
      </c>
      <c r="E22" s="571">
        <f>IF(SUM(H22,K22,N22,Q22,T22,W22)=0,IF(SUM(C22:D22)=0,"",0),SUM(H22,K22,N22,Q22,T22,W22))</f>
        <v>2</v>
      </c>
      <c r="F22" s="14">
        <v>409</v>
      </c>
      <c r="G22" s="14">
        <v>514</v>
      </c>
      <c r="H22" s="571">
        <v>1</v>
      </c>
      <c r="I22" s="14">
        <v>85</v>
      </c>
      <c r="J22" s="14">
        <v>113</v>
      </c>
      <c r="K22" s="571">
        <v>1</v>
      </c>
      <c r="L22" s="14">
        <v>30</v>
      </c>
      <c r="M22" s="14">
        <v>37</v>
      </c>
      <c r="N22" s="571" t="s">
        <v>369</v>
      </c>
      <c r="O22" s="14">
        <v>12</v>
      </c>
      <c r="P22" s="14">
        <v>12</v>
      </c>
      <c r="Q22" s="571" t="s">
        <v>369</v>
      </c>
      <c r="R22" s="14" t="s">
        <v>369</v>
      </c>
      <c r="S22" s="14" t="s">
        <v>369</v>
      </c>
      <c r="T22" s="571" t="s">
        <v>369</v>
      </c>
      <c r="U22" s="14">
        <v>16</v>
      </c>
      <c r="V22" s="14">
        <v>16</v>
      </c>
      <c r="W22" s="571" t="s">
        <v>369</v>
      </c>
      <c r="X22" s="14">
        <v>166</v>
      </c>
      <c r="Y22" s="90">
        <v>3</v>
      </c>
    </row>
    <row r="23" spans="1:25" ht="23.25" customHeight="1" x14ac:dyDescent="0.15">
      <c r="A23" s="390"/>
      <c r="B23" s="560" t="s">
        <v>1840</v>
      </c>
      <c r="C23" s="87">
        <f t="shared" si="1"/>
        <v>563</v>
      </c>
      <c r="D23" s="21">
        <f t="shared" si="1"/>
        <v>686</v>
      </c>
      <c r="E23" s="571">
        <f>IF(SUM(H23,K23,N23,Q23,T23,W23)=0,IF(SUM(C23:D23)=0,"",0),SUM(H23,K23,N23,Q23,T23,W23))</f>
        <v>2</v>
      </c>
      <c r="F23" s="21">
        <v>393</v>
      </c>
      <c r="G23" s="21">
        <v>480</v>
      </c>
      <c r="H23" s="572">
        <v>1</v>
      </c>
      <c r="I23" s="21">
        <v>97</v>
      </c>
      <c r="J23" s="21">
        <v>118</v>
      </c>
      <c r="K23" s="572">
        <v>1</v>
      </c>
      <c r="L23" s="21">
        <v>31</v>
      </c>
      <c r="M23" s="21">
        <v>40</v>
      </c>
      <c r="N23" s="572" t="s">
        <v>369</v>
      </c>
      <c r="O23" s="21">
        <v>13</v>
      </c>
      <c r="P23" s="21">
        <v>15</v>
      </c>
      <c r="Q23" s="572" t="s">
        <v>369</v>
      </c>
      <c r="R23" s="21" t="s">
        <v>369</v>
      </c>
      <c r="S23" s="21" t="s">
        <v>369</v>
      </c>
      <c r="T23" s="572" t="s">
        <v>369</v>
      </c>
      <c r="U23" s="21">
        <v>29</v>
      </c>
      <c r="V23" s="21">
        <v>33</v>
      </c>
      <c r="W23" s="572" t="s">
        <v>369</v>
      </c>
      <c r="X23" s="21">
        <v>168</v>
      </c>
      <c r="Y23" s="92">
        <v>3</v>
      </c>
    </row>
    <row r="24" spans="1:25" ht="23.25" customHeight="1" x14ac:dyDescent="0.15">
      <c r="A24" s="390"/>
      <c r="B24" s="560" t="s">
        <v>1937</v>
      </c>
      <c r="C24" s="87">
        <f t="shared" si="1"/>
        <v>550</v>
      </c>
      <c r="D24" s="21">
        <f t="shared" si="1"/>
        <v>687</v>
      </c>
      <c r="E24" s="571">
        <f>IF(SUM(H24,K24,N24,Q24,T24,W24)=0,IF(SUM(C24:D24)=0,"",0),SUM(H24,K24,N24,Q24,T24,W24))</f>
        <v>3</v>
      </c>
      <c r="F24" s="21">
        <v>402</v>
      </c>
      <c r="G24" s="21">
        <v>512</v>
      </c>
      <c r="H24" s="572">
        <v>2</v>
      </c>
      <c r="I24" s="21">
        <v>87</v>
      </c>
      <c r="J24" s="21">
        <v>106</v>
      </c>
      <c r="K24" s="572" t="s">
        <v>369</v>
      </c>
      <c r="L24" s="21">
        <v>23</v>
      </c>
      <c r="M24" s="21">
        <v>29</v>
      </c>
      <c r="N24" s="572">
        <v>1</v>
      </c>
      <c r="O24" s="21">
        <v>15</v>
      </c>
      <c r="P24" s="21">
        <v>15</v>
      </c>
      <c r="Q24" s="572" t="s">
        <v>369</v>
      </c>
      <c r="R24" s="21" t="s">
        <v>369</v>
      </c>
      <c r="S24" s="21" t="s">
        <v>369</v>
      </c>
      <c r="T24" s="572" t="s">
        <v>369</v>
      </c>
      <c r="U24" s="21">
        <v>23</v>
      </c>
      <c r="V24" s="21">
        <v>25</v>
      </c>
      <c r="W24" s="572" t="s">
        <v>369</v>
      </c>
      <c r="X24" s="21">
        <v>168</v>
      </c>
      <c r="Y24" s="92">
        <v>3</v>
      </c>
    </row>
    <row r="25" spans="1:25" ht="23.25" customHeight="1" thickBot="1" x14ac:dyDescent="0.2">
      <c r="A25" s="390"/>
      <c r="B25" s="563" t="s">
        <v>1991</v>
      </c>
      <c r="C25" s="522">
        <v>536</v>
      </c>
      <c r="D25" s="37">
        <v>644</v>
      </c>
      <c r="E25" s="632">
        <f>IF(SUM(H25,K25,N25,Q25,T25,W25)=0,IF(SUM(C25:D25)=0,"",0),SUM(H25,K25,N25,Q25,T25,W25))</f>
        <v>1</v>
      </c>
      <c r="F25" s="37">
        <v>396</v>
      </c>
      <c r="G25" s="37">
        <v>474</v>
      </c>
      <c r="H25" s="573">
        <v>1</v>
      </c>
      <c r="I25" s="37">
        <v>88</v>
      </c>
      <c r="J25" s="37">
        <v>112</v>
      </c>
      <c r="K25" s="573" t="s">
        <v>369</v>
      </c>
      <c r="L25" s="37">
        <v>96</v>
      </c>
      <c r="M25" s="37">
        <v>75</v>
      </c>
      <c r="N25" s="573" t="s">
        <v>1</v>
      </c>
      <c r="O25" s="37">
        <v>166</v>
      </c>
      <c r="P25" s="37">
        <v>163</v>
      </c>
      <c r="Q25" s="573" t="s">
        <v>369</v>
      </c>
      <c r="R25" s="37">
        <v>16</v>
      </c>
      <c r="S25" s="37">
        <v>17</v>
      </c>
      <c r="T25" s="573" t="s">
        <v>369</v>
      </c>
      <c r="U25" s="37">
        <v>14</v>
      </c>
      <c r="V25" s="37">
        <v>16</v>
      </c>
      <c r="W25" s="573" t="s">
        <v>1</v>
      </c>
      <c r="X25" s="37">
        <v>168</v>
      </c>
      <c r="Y25" s="110">
        <v>3</v>
      </c>
    </row>
    <row r="26" spans="1:25" ht="15.95" customHeight="1" x14ac:dyDescent="0.15">
      <c r="A26" s="390"/>
      <c r="B26" s="83" t="s">
        <v>1383</v>
      </c>
      <c r="C26" s="262"/>
      <c r="D26" s="262"/>
      <c r="E26" s="262"/>
      <c r="F26" s="262"/>
      <c r="G26" s="262"/>
      <c r="H26" s="262"/>
      <c r="I26" s="262"/>
      <c r="J26" s="262"/>
      <c r="K26" s="262"/>
      <c r="L26" s="262"/>
      <c r="M26" s="262"/>
      <c r="N26" s="262"/>
      <c r="O26" s="262"/>
      <c r="P26" s="262"/>
      <c r="Q26" s="262"/>
      <c r="R26" s="262"/>
      <c r="S26" s="262"/>
      <c r="T26" s="262"/>
      <c r="U26" s="262"/>
      <c r="V26" s="728" t="s">
        <v>1384</v>
      </c>
      <c r="W26" s="840"/>
      <c r="X26" s="840"/>
      <c r="Y26" s="840"/>
    </row>
    <row r="27" spans="1:25" ht="15.95" customHeight="1" x14ac:dyDescent="0.15">
      <c r="B27" s="574" t="s">
        <v>1394</v>
      </c>
      <c r="C27" s="255"/>
      <c r="D27" s="255"/>
      <c r="E27" s="255"/>
      <c r="F27" s="255"/>
      <c r="G27" s="255"/>
      <c r="H27" s="255"/>
      <c r="I27" s="255"/>
      <c r="J27" s="255"/>
      <c r="K27" s="255"/>
      <c r="L27" s="255"/>
      <c r="M27" s="255"/>
      <c r="N27" s="255"/>
      <c r="O27" s="255"/>
      <c r="P27" s="255"/>
      <c r="Q27" s="255"/>
      <c r="R27" s="255"/>
      <c r="S27" s="255"/>
      <c r="T27" s="255"/>
      <c r="U27" s="255"/>
      <c r="V27" s="255"/>
      <c r="W27" s="255"/>
      <c r="X27" s="255"/>
    </row>
    <row r="28" spans="1:25" ht="15.95" customHeight="1" x14ac:dyDescent="0.15">
      <c r="B28" s="255" t="s">
        <v>1395</v>
      </c>
      <c r="C28" s="570"/>
      <c r="D28" s="570"/>
      <c r="E28" s="570"/>
      <c r="F28" s="570"/>
      <c r="G28" s="570"/>
      <c r="H28" s="570"/>
      <c r="I28" s="570"/>
      <c r="J28" s="570"/>
      <c r="K28" s="570"/>
      <c r="L28" s="570"/>
      <c r="M28" s="570"/>
      <c r="N28" s="570"/>
      <c r="O28" s="570"/>
      <c r="P28" s="570"/>
      <c r="Q28" s="570"/>
      <c r="R28" s="570"/>
      <c r="S28" s="570"/>
      <c r="T28" s="570"/>
      <c r="U28" s="570"/>
      <c r="V28" s="570"/>
      <c r="W28" s="570"/>
      <c r="X28" s="570"/>
    </row>
    <row r="29" spans="1:25" ht="15.95" customHeight="1" x14ac:dyDescent="0.15">
      <c r="B29" s="574" t="s">
        <v>1396</v>
      </c>
      <c r="C29" s="570"/>
      <c r="D29" s="570"/>
      <c r="E29" s="570"/>
      <c r="F29" s="570"/>
      <c r="G29" s="570"/>
      <c r="H29" s="570"/>
      <c r="I29" s="570"/>
      <c r="J29" s="570"/>
      <c r="K29" s="570"/>
      <c r="L29" s="570"/>
      <c r="M29" s="570"/>
      <c r="N29" s="570"/>
      <c r="O29" s="570"/>
      <c r="P29" s="570"/>
      <c r="Q29" s="570"/>
      <c r="R29" s="570"/>
      <c r="S29" s="570"/>
      <c r="T29" s="570"/>
      <c r="U29" s="570"/>
      <c r="V29" s="570"/>
      <c r="W29" s="570"/>
      <c r="X29" s="570"/>
    </row>
  </sheetData>
  <sheetProtection sheet="1"/>
  <mergeCells count="62">
    <mergeCell ref="V26:Y26"/>
    <mergeCell ref="O19:O20"/>
    <mergeCell ref="P19:P20"/>
    <mergeCell ref="Q19:Q20"/>
    <mergeCell ref="R19:R20"/>
    <mergeCell ref="S19:S20"/>
    <mergeCell ref="T19:T20"/>
    <mergeCell ref="M19:M20"/>
    <mergeCell ref="N19:N20"/>
    <mergeCell ref="U19:U20"/>
    <mergeCell ref="V19:V20"/>
    <mergeCell ref="W19:W20"/>
    <mergeCell ref="AA3:AA4"/>
    <mergeCell ref="AB3:AB4"/>
    <mergeCell ref="AC3:AC4"/>
    <mergeCell ref="AA15:AD15"/>
    <mergeCell ref="B18:B20"/>
    <mergeCell ref="C18:E18"/>
    <mergeCell ref="F18:H18"/>
    <mergeCell ref="I18:K18"/>
    <mergeCell ref="L18:N18"/>
    <mergeCell ref="O18:Q18"/>
    <mergeCell ref="R18:T18"/>
    <mergeCell ref="U18:W18"/>
    <mergeCell ref="X18:X20"/>
    <mergeCell ref="Y18:Y20"/>
    <mergeCell ref="C19:C20"/>
    <mergeCell ref="D19:D20"/>
    <mergeCell ref="R2:X2"/>
    <mergeCell ref="Y2:AC2"/>
    <mergeCell ref="AD2:AD4"/>
    <mergeCell ref="C3:C4"/>
    <mergeCell ref="D3:D4"/>
    <mergeCell ref="E3:E4"/>
    <mergeCell ref="F3:F4"/>
    <mergeCell ref="G3:G4"/>
    <mergeCell ref="H3:H4"/>
    <mergeCell ref="I3:I4"/>
    <mergeCell ref="P3:Q3"/>
    <mergeCell ref="R3:R4"/>
    <mergeCell ref="S3:V3"/>
    <mergeCell ref="W3:X3"/>
    <mergeCell ref="Y3:Y4"/>
    <mergeCell ref="Z3:Z4"/>
    <mergeCell ref="M2:Q2"/>
    <mergeCell ref="J3:J4"/>
    <mergeCell ref="K3:K4"/>
    <mergeCell ref="L3:L4"/>
    <mergeCell ref="M3:O3"/>
    <mergeCell ref="A1:A22"/>
    <mergeCell ref="B2:B4"/>
    <mergeCell ref="C2:E2"/>
    <mergeCell ref="F2:H2"/>
    <mergeCell ref="I2:L2"/>
    <mergeCell ref="E19:E20"/>
    <mergeCell ref="F19:F20"/>
    <mergeCell ref="G19:G20"/>
    <mergeCell ref="H19:H20"/>
    <mergeCell ref="I19:I20"/>
    <mergeCell ref="J19:J20"/>
    <mergeCell ref="K19:K20"/>
    <mergeCell ref="L19:L20"/>
  </mergeCells>
  <phoneticPr fontId="2"/>
  <pageMargins left="0.39370078740157483" right="0.55118110236220474" top="0.98425196850393704" bottom="0.70866141732283472" header="0.51181102362204722" footer="0.51181102362204722"/>
  <pageSetup paperSize="9" scale="80" orientation="landscape" r:id="rId1"/>
  <headerFooter alignWithMargins="0">
    <oddHeader>&amp;C&amp;"ＭＳ 明朝,標準"&amp;16（2）警　察</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6"/>
  <dimension ref="A1:P17"/>
  <sheetViews>
    <sheetView zoomScaleNormal="100" zoomScaleSheetLayoutView="100" workbookViewId="0">
      <selection activeCell="P11" sqref="P11"/>
    </sheetView>
  </sheetViews>
  <sheetFormatPr defaultRowHeight="13.5" x14ac:dyDescent="0.15"/>
  <cols>
    <col min="1" max="1" width="11.375" style="83" customWidth="1"/>
    <col min="2" max="16" width="5.875" style="83" customWidth="1"/>
    <col min="17" max="16384" width="9" style="83"/>
  </cols>
  <sheetData>
    <row r="1" spans="1:16" ht="30" customHeight="1" thickBot="1" x14ac:dyDescent="0.2">
      <c r="A1" s="95" t="s">
        <v>1397</v>
      </c>
      <c r="B1" s="95"/>
      <c r="C1" s="95"/>
      <c r="D1" s="95"/>
      <c r="E1" s="95"/>
      <c r="F1" s="95"/>
      <c r="G1" s="95"/>
      <c r="H1" s="95"/>
      <c r="I1" s="95"/>
      <c r="J1" s="95"/>
      <c r="K1" s="95"/>
      <c r="L1" s="95"/>
      <c r="M1" s="95"/>
    </row>
    <row r="2" spans="1:16" ht="30" customHeight="1" x14ac:dyDescent="0.15">
      <c r="A2" s="722" t="s">
        <v>323</v>
      </c>
      <c r="B2" s="727" t="s">
        <v>158</v>
      </c>
      <c r="C2" s="660"/>
      <c r="D2" s="660"/>
      <c r="E2" s="727" t="s">
        <v>1398</v>
      </c>
      <c r="F2" s="660"/>
      <c r="G2" s="662"/>
      <c r="H2" s="727" t="s">
        <v>1399</v>
      </c>
      <c r="I2" s="660"/>
      <c r="J2" s="662"/>
      <c r="K2" s="730" t="s">
        <v>1400</v>
      </c>
      <c r="L2" s="660"/>
      <c r="M2" s="660"/>
      <c r="N2" s="727" t="s">
        <v>816</v>
      </c>
      <c r="O2" s="660"/>
      <c r="P2" s="660"/>
    </row>
    <row r="3" spans="1:16" ht="30" customHeight="1" x14ac:dyDescent="0.15">
      <c r="A3" s="653"/>
      <c r="B3" s="357" t="s">
        <v>1401</v>
      </c>
      <c r="C3" s="357" t="s">
        <v>1402</v>
      </c>
      <c r="D3" s="357" t="s">
        <v>1403</v>
      </c>
      <c r="E3" s="357" t="s">
        <v>1401</v>
      </c>
      <c r="F3" s="357" t="s">
        <v>1402</v>
      </c>
      <c r="G3" s="357" t="s">
        <v>1403</v>
      </c>
      <c r="H3" s="357" t="s">
        <v>1401</v>
      </c>
      <c r="I3" s="357" t="s">
        <v>1402</v>
      </c>
      <c r="J3" s="357" t="s">
        <v>1403</v>
      </c>
      <c r="K3" s="357" t="s">
        <v>1401</v>
      </c>
      <c r="L3" s="357" t="s">
        <v>1402</v>
      </c>
      <c r="M3" s="358" t="s">
        <v>1403</v>
      </c>
      <c r="N3" s="357" t="s">
        <v>1401</v>
      </c>
      <c r="O3" s="357" t="s">
        <v>1402</v>
      </c>
      <c r="P3" s="358" t="s">
        <v>1403</v>
      </c>
    </row>
    <row r="4" spans="1:16" ht="30" customHeight="1" x14ac:dyDescent="0.15">
      <c r="A4" s="567" t="s">
        <v>1994</v>
      </c>
      <c r="B4" s="549">
        <v>1616</v>
      </c>
      <c r="C4" s="550">
        <v>305</v>
      </c>
      <c r="D4" s="550" t="s">
        <v>1</v>
      </c>
      <c r="E4" s="317">
        <v>10</v>
      </c>
      <c r="F4" s="317">
        <v>4</v>
      </c>
      <c r="G4" s="317" t="s">
        <v>1</v>
      </c>
      <c r="H4" s="317">
        <v>1290</v>
      </c>
      <c r="I4" s="317">
        <v>168</v>
      </c>
      <c r="J4" s="317" t="s">
        <v>1</v>
      </c>
      <c r="K4" s="317">
        <v>34</v>
      </c>
      <c r="L4" s="317">
        <v>24</v>
      </c>
      <c r="M4" s="317" t="s">
        <v>1</v>
      </c>
      <c r="N4" s="317">
        <v>282</v>
      </c>
      <c r="O4" s="317">
        <v>109</v>
      </c>
      <c r="P4" s="317" t="s">
        <v>1</v>
      </c>
    </row>
    <row r="5" spans="1:16" ht="30" customHeight="1" x14ac:dyDescent="0.15">
      <c r="A5" s="567" t="s">
        <v>724</v>
      </c>
      <c r="B5" s="541">
        <v>1503</v>
      </c>
      <c r="C5" s="317">
        <v>338</v>
      </c>
      <c r="D5" s="317" t="s">
        <v>1</v>
      </c>
      <c r="E5" s="317">
        <v>9</v>
      </c>
      <c r="F5" s="317">
        <v>9</v>
      </c>
      <c r="G5" s="317" t="s">
        <v>1</v>
      </c>
      <c r="H5" s="317">
        <v>1198</v>
      </c>
      <c r="I5" s="317">
        <v>226</v>
      </c>
      <c r="J5" s="317" t="s">
        <v>1</v>
      </c>
      <c r="K5" s="317">
        <v>49</v>
      </c>
      <c r="L5" s="317">
        <v>26</v>
      </c>
      <c r="M5" s="317" t="s">
        <v>1</v>
      </c>
      <c r="N5" s="317">
        <v>247</v>
      </c>
      <c r="O5" s="317">
        <v>77</v>
      </c>
      <c r="P5" s="317" t="s">
        <v>1</v>
      </c>
    </row>
    <row r="6" spans="1:16" ht="30" customHeight="1" x14ac:dyDescent="0.15">
      <c r="A6" s="567" t="s">
        <v>340</v>
      </c>
      <c r="B6" s="541">
        <v>1781</v>
      </c>
      <c r="C6" s="317">
        <v>370</v>
      </c>
      <c r="D6" s="317">
        <v>328</v>
      </c>
      <c r="E6" s="317">
        <v>11</v>
      </c>
      <c r="F6" s="317">
        <v>7</v>
      </c>
      <c r="G6" s="317">
        <v>7</v>
      </c>
      <c r="H6" s="317">
        <v>1359</v>
      </c>
      <c r="I6" s="317">
        <v>202</v>
      </c>
      <c r="J6" s="317">
        <v>182</v>
      </c>
      <c r="K6" s="317">
        <v>65</v>
      </c>
      <c r="L6" s="317">
        <v>47</v>
      </c>
      <c r="M6" s="317">
        <v>52</v>
      </c>
      <c r="N6" s="317">
        <v>346</v>
      </c>
      <c r="O6" s="317">
        <v>114</v>
      </c>
      <c r="P6" s="317">
        <v>87</v>
      </c>
    </row>
    <row r="7" spans="1:16" ht="30" customHeight="1" x14ac:dyDescent="0.15">
      <c r="A7" s="567" t="s">
        <v>855</v>
      </c>
      <c r="B7" s="541">
        <v>1554</v>
      </c>
      <c r="C7" s="317">
        <v>374</v>
      </c>
      <c r="D7" s="317">
        <v>309</v>
      </c>
      <c r="E7" s="317">
        <v>16</v>
      </c>
      <c r="F7" s="317">
        <v>8</v>
      </c>
      <c r="G7" s="317">
        <v>11</v>
      </c>
      <c r="H7" s="317">
        <v>1195</v>
      </c>
      <c r="I7" s="317">
        <v>236</v>
      </c>
      <c r="J7" s="317">
        <v>176</v>
      </c>
      <c r="K7" s="317">
        <v>72</v>
      </c>
      <c r="L7" s="317">
        <v>48</v>
      </c>
      <c r="M7" s="317">
        <v>51</v>
      </c>
      <c r="N7" s="317">
        <v>271</v>
      </c>
      <c r="O7" s="317">
        <v>82</v>
      </c>
      <c r="P7" s="317">
        <v>71</v>
      </c>
    </row>
    <row r="8" spans="1:16" ht="30" customHeight="1" x14ac:dyDescent="0.15">
      <c r="A8" s="567" t="s">
        <v>864</v>
      </c>
      <c r="B8" s="541">
        <v>1711</v>
      </c>
      <c r="C8" s="317">
        <v>292</v>
      </c>
      <c r="D8" s="317">
        <v>265</v>
      </c>
      <c r="E8" s="317">
        <v>9</v>
      </c>
      <c r="F8" s="317">
        <v>8</v>
      </c>
      <c r="G8" s="317">
        <v>7</v>
      </c>
      <c r="H8" s="317">
        <v>1309</v>
      </c>
      <c r="I8" s="317">
        <v>145</v>
      </c>
      <c r="J8" s="317">
        <v>115</v>
      </c>
      <c r="K8" s="317">
        <v>80</v>
      </c>
      <c r="L8" s="317">
        <v>54</v>
      </c>
      <c r="M8" s="317">
        <v>55</v>
      </c>
      <c r="N8" s="317">
        <v>313</v>
      </c>
      <c r="O8" s="317">
        <v>85</v>
      </c>
      <c r="P8" s="317">
        <v>88</v>
      </c>
    </row>
    <row r="9" spans="1:16" ht="30" customHeight="1" x14ac:dyDescent="0.15">
      <c r="A9" s="568" t="s">
        <v>1581</v>
      </c>
      <c r="B9" s="541">
        <v>1584</v>
      </c>
      <c r="C9" s="317">
        <v>214</v>
      </c>
      <c r="D9" s="317">
        <v>195</v>
      </c>
      <c r="E9" s="317">
        <v>13</v>
      </c>
      <c r="F9" s="317">
        <v>10</v>
      </c>
      <c r="G9" s="317">
        <v>10</v>
      </c>
      <c r="H9" s="317">
        <v>1221</v>
      </c>
      <c r="I9" s="317">
        <v>97</v>
      </c>
      <c r="J9" s="317">
        <v>68</v>
      </c>
      <c r="K9" s="317">
        <v>68</v>
      </c>
      <c r="L9" s="317">
        <v>48</v>
      </c>
      <c r="M9" s="317">
        <v>54</v>
      </c>
      <c r="N9" s="317">
        <v>286</v>
      </c>
      <c r="O9" s="317">
        <v>93</v>
      </c>
      <c r="P9" s="317">
        <v>109</v>
      </c>
    </row>
    <row r="10" spans="1:16" ht="30" customHeight="1" x14ac:dyDescent="0.15">
      <c r="A10" s="568" t="s">
        <v>1659</v>
      </c>
      <c r="B10" s="541">
        <v>1412</v>
      </c>
      <c r="C10" s="317">
        <v>268</v>
      </c>
      <c r="D10" s="317">
        <v>286</v>
      </c>
      <c r="E10" s="317" t="s">
        <v>1</v>
      </c>
      <c r="F10" s="317">
        <v>1</v>
      </c>
      <c r="G10" s="317">
        <v>1</v>
      </c>
      <c r="H10" s="317">
        <v>1120</v>
      </c>
      <c r="I10" s="317">
        <v>145</v>
      </c>
      <c r="J10" s="317">
        <v>123</v>
      </c>
      <c r="K10" s="317">
        <v>64</v>
      </c>
      <c r="L10" s="317">
        <v>51</v>
      </c>
      <c r="M10" s="317">
        <v>57</v>
      </c>
      <c r="N10" s="317">
        <v>228</v>
      </c>
      <c r="O10" s="317">
        <v>71</v>
      </c>
      <c r="P10" s="317">
        <v>105</v>
      </c>
    </row>
    <row r="11" spans="1:16" ht="30" customHeight="1" x14ac:dyDescent="0.15">
      <c r="A11" s="567" t="s">
        <v>1840</v>
      </c>
      <c r="B11" s="541">
        <v>1183</v>
      </c>
      <c r="C11" s="317">
        <v>235</v>
      </c>
      <c r="D11" s="317">
        <v>192</v>
      </c>
      <c r="E11" s="317">
        <v>7</v>
      </c>
      <c r="F11" s="317">
        <v>3</v>
      </c>
      <c r="G11" s="317">
        <v>2</v>
      </c>
      <c r="H11" s="317">
        <v>902</v>
      </c>
      <c r="I11" s="317">
        <v>135</v>
      </c>
      <c r="J11" s="317">
        <v>73</v>
      </c>
      <c r="K11" s="317">
        <v>44</v>
      </c>
      <c r="L11" s="317">
        <v>36</v>
      </c>
      <c r="M11" s="317">
        <v>36</v>
      </c>
      <c r="N11" s="317">
        <v>230</v>
      </c>
      <c r="O11" s="317">
        <v>61</v>
      </c>
      <c r="P11" s="317">
        <v>81</v>
      </c>
    </row>
    <row r="12" spans="1:16" ht="30" customHeight="1" x14ac:dyDescent="0.15">
      <c r="A12" s="567" t="s">
        <v>1937</v>
      </c>
      <c r="B12" s="541">
        <v>1080</v>
      </c>
      <c r="C12" s="317">
        <v>196</v>
      </c>
      <c r="D12" s="317">
        <v>161</v>
      </c>
      <c r="E12" s="317" t="s">
        <v>1</v>
      </c>
      <c r="F12" s="317">
        <v>1</v>
      </c>
      <c r="G12" s="317">
        <v>1</v>
      </c>
      <c r="H12" s="317">
        <v>839</v>
      </c>
      <c r="I12" s="317">
        <v>102</v>
      </c>
      <c r="J12" s="317">
        <v>80</v>
      </c>
      <c r="K12" s="317">
        <v>52</v>
      </c>
      <c r="L12" s="317">
        <v>39</v>
      </c>
      <c r="M12" s="317">
        <v>41</v>
      </c>
      <c r="N12" s="317">
        <v>189</v>
      </c>
      <c r="O12" s="317">
        <v>54</v>
      </c>
      <c r="P12" s="317">
        <v>39</v>
      </c>
    </row>
    <row r="13" spans="1:16" ht="30" customHeight="1" thickBot="1" x14ac:dyDescent="0.2">
      <c r="A13" s="569" t="s">
        <v>1991</v>
      </c>
      <c r="B13" s="544">
        <f>IF(SUM(E13,H13,K13,N13)=0,"",SUM(E13,H13,K13,N13))</f>
        <v>881</v>
      </c>
      <c r="C13" s="447">
        <f>IF(SUM(F13,I13,L13,O13)=0,"",SUM(F13,I13,L13,O13))</f>
        <v>188</v>
      </c>
      <c r="D13" s="447">
        <f>IF(SUM(G13,J13,M13,P13)=0,IF(SUM(B13:C13)=0,"",0),SUM(G13,J13,M13,P13))</f>
        <v>157</v>
      </c>
      <c r="E13" s="447">
        <v>6</v>
      </c>
      <c r="F13" s="447">
        <v>4</v>
      </c>
      <c r="G13" s="447">
        <v>3</v>
      </c>
      <c r="H13" s="447">
        <v>696</v>
      </c>
      <c r="I13" s="447">
        <v>110</v>
      </c>
      <c r="J13" s="447">
        <v>84</v>
      </c>
      <c r="K13" s="447">
        <v>38</v>
      </c>
      <c r="L13" s="447">
        <v>31</v>
      </c>
      <c r="M13" s="447">
        <v>30</v>
      </c>
      <c r="N13" s="447">
        <v>141</v>
      </c>
      <c r="O13" s="447">
        <v>43</v>
      </c>
      <c r="P13" s="447">
        <v>40</v>
      </c>
    </row>
    <row r="14" spans="1:16" ht="30" customHeight="1" x14ac:dyDescent="0.15">
      <c r="A14" s="83" t="s">
        <v>1404</v>
      </c>
      <c r="J14" s="738" t="s">
        <v>1384</v>
      </c>
      <c r="K14" s="686"/>
      <c r="L14" s="686"/>
      <c r="M14" s="686"/>
      <c r="N14" s="686"/>
      <c r="O14" s="686"/>
      <c r="P14" s="686"/>
    </row>
    <row r="15" spans="1:16" ht="30" customHeight="1" x14ac:dyDescent="0.15">
      <c r="A15" s="83" t="s">
        <v>1405</v>
      </c>
    </row>
    <row r="16" spans="1:16" ht="30" customHeight="1" x14ac:dyDescent="0.15">
      <c r="A16" s="83" t="s">
        <v>1406</v>
      </c>
    </row>
    <row r="17" spans="1:1" ht="30" customHeight="1" x14ac:dyDescent="0.15">
      <c r="A17" s="83" t="s">
        <v>1407</v>
      </c>
    </row>
  </sheetData>
  <sheetProtection sheet="1"/>
  <mergeCells count="7">
    <mergeCell ref="J14:P14"/>
    <mergeCell ref="N2:P2"/>
    <mergeCell ref="A2:A3"/>
    <mergeCell ref="B2:D2"/>
    <mergeCell ref="E2:G2"/>
    <mergeCell ref="H2:J2"/>
    <mergeCell ref="K2:M2"/>
  </mergeCells>
  <phoneticPr fontId="2"/>
  <printOptions horizontalCentered="1"/>
  <pageMargins left="0.78740157480314965" right="0.6692913385826772" top="0.98425196850393704" bottom="0.98425196850393704" header="0.51181102362204722" footer="0.51181102362204722"/>
  <pageSetup paperSize="9" scale="89" firstPageNumber="67" orientation="portrait" useFirstPageNumber="1" r:id="rId1"/>
  <headerFooter alignWithMargins="0">
    <oddFooter>&amp;C&amp;P</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7"/>
  <dimension ref="A1:F36"/>
  <sheetViews>
    <sheetView zoomScaleNormal="100" workbookViewId="0">
      <selection activeCell="P11" sqref="P11"/>
    </sheetView>
  </sheetViews>
  <sheetFormatPr defaultRowHeight="13.5" x14ac:dyDescent="0.15"/>
  <cols>
    <col min="1" max="1" width="27.5" style="83" bestFit="1" customWidth="1"/>
    <col min="2" max="6" width="14.875" style="83" customWidth="1"/>
    <col min="7" max="7" width="9" style="83"/>
    <col min="8" max="8" width="11.625" style="83" bestFit="1" customWidth="1"/>
    <col min="9" max="9" width="11.375" style="83" customWidth="1"/>
    <col min="10" max="16384" width="9" style="83"/>
  </cols>
  <sheetData>
    <row r="1" spans="1:6" ht="18" customHeight="1" thickBot="1" x14ac:dyDescent="0.2">
      <c r="A1" s="95" t="s">
        <v>1408</v>
      </c>
      <c r="B1" s="576"/>
      <c r="C1" s="576"/>
      <c r="D1" s="576"/>
      <c r="E1" s="576"/>
      <c r="F1" s="576"/>
    </row>
    <row r="2" spans="1:6" ht="27" x14ac:dyDescent="0.15">
      <c r="A2" s="446" t="s">
        <v>1409</v>
      </c>
      <c r="B2" s="480" t="s">
        <v>1666</v>
      </c>
      <c r="C2" s="480" t="s">
        <v>1958</v>
      </c>
      <c r="D2" s="480" t="s">
        <v>1957</v>
      </c>
      <c r="E2" s="480" t="s">
        <v>2021</v>
      </c>
      <c r="F2" s="480" t="s">
        <v>2022</v>
      </c>
    </row>
    <row r="3" spans="1:6" ht="24" customHeight="1" x14ac:dyDescent="0.15">
      <c r="A3" s="577" t="s">
        <v>1410</v>
      </c>
      <c r="B3" s="578">
        <v>56293875</v>
      </c>
      <c r="C3" s="578">
        <v>58901044.838999994</v>
      </c>
      <c r="D3" s="578">
        <v>56842603</v>
      </c>
      <c r="E3" s="578">
        <v>58034843</v>
      </c>
      <c r="F3" s="579">
        <v>54136040</v>
      </c>
    </row>
    <row r="4" spans="1:6" ht="24" customHeight="1" x14ac:dyDescent="0.15">
      <c r="A4" s="577" t="s">
        <v>1411</v>
      </c>
      <c r="B4" s="580">
        <v>29544695</v>
      </c>
      <c r="C4" s="580">
        <v>29495570.429000001</v>
      </c>
      <c r="D4" s="580">
        <v>28754022</v>
      </c>
      <c r="E4" s="580">
        <v>29294302</v>
      </c>
      <c r="F4" s="577">
        <v>26247482</v>
      </c>
    </row>
    <row r="5" spans="1:6" ht="24" customHeight="1" x14ac:dyDescent="0.15">
      <c r="A5" s="581" t="s">
        <v>1412</v>
      </c>
      <c r="B5" s="91">
        <v>11316539</v>
      </c>
      <c r="C5" s="91">
        <v>11309553.838</v>
      </c>
      <c r="D5" s="91">
        <v>11416193</v>
      </c>
      <c r="E5" s="91">
        <v>11584542</v>
      </c>
      <c r="F5" s="180">
        <v>11254237</v>
      </c>
    </row>
    <row r="6" spans="1:6" ht="24" customHeight="1" x14ac:dyDescent="0.15">
      <c r="A6" s="581" t="s">
        <v>1413</v>
      </c>
      <c r="B6" s="91">
        <v>179941</v>
      </c>
      <c r="C6" s="91">
        <v>186807.53400000001</v>
      </c>
      <c r="D6" s="91">
        <v>196975</v>
      </c>
      <c r="E6" s="91">
        <v>182537</v>
      </c>
      <c r="F6" s="180">
        <v>185000</v>
      </c>
    </row>
    <row r="7" spans="1:6" ht="24" customHeight="1" x14ac:dyDescent="0.15">
      <c r="A7" s="581" t="s">
        <v>1414</v>
      </c>
      <c r="B7" s="91">
        <v>37286</v>
      </c>
      <c r="C7" s="91">
        <v>31373</v>
      </c>
      <c r="D7" s="91">
        <v>13486</v>
      </c>
      <c r="E7" s="91">
        <v>24052</v>
      </c>
      <c r="F7" s="180">
        <v>13000</v>
      </c>
    </row>
    <row r="8" spans="1:6" ht="24" customHeight="1" x14ac:dyDescent="0.15">
      <c r="A8" s="581" t="s">
        <v>1415</v>
      </c>
      <c r="B8" s="91">
        <v>100693</v>
      </c>
      <c r="C8" s="91">
        <v>73858</v>
      </c>
      <c r="D8" s="91">
        <v>49166</v>
      </c>
      <c r="E8" s="91">
        <v>68255</v>
      </c>
      <c r="F8" s="180">
        <v>45000</v>
      </c>
    </row>
    <row r="9" spans="1:6" ht="24" customHeight="1" x14ac:dyDescent="0.15">
      <c r="A9" s="581" t="s">
        <v>1416</v>
      </c>
      <c r="B9" s="91">
        <v>53065</v>
      </c>
      <c r="C9" s="91">
        <v>81220</v>
      </c>
      <c r="D9" s="91">
        <v>28967</v>
      </c>
      <c r="E9" s="91">
        <v>69198</v>
      </c>
      <c r="F9" s="180">
        <v>25000</v>
      </c>
    </row>
    <row r="10" spans="1:6" ht="24" customHeight="1" x14ac:dyDescent="0.15">
      <c r="A10" s="581" t="s">
        <v>1417</v>
      </c>
      <c r="B10" s="91">
        <v>880322</v>
      </c>
      <c r="C10" s="91">
        <v>1499549</v>
      </c>
      <c r="D10" s="91">
        <v>1338524</v>
      </c>
      <c r="E10" s="91">
        <v>1341454</v>
      </c>
      <c r="F10" s="180">
        <v>1230000</v>
      </c>
    </row>
    <row r="11" spans="1:6" ht="24" customHeight="1" x14ac:dyDescent="0.15">
      <c r="A11" s="581" t="s">
        <v>1418</v>
      </c>
      <c r="B11" s="90" t="s">
        <v>454</v>
      </c>
      <c r="C11" s="90" t="s">
        <v>454</v>
      </c>
      <c r="D11" s="90" t="s">
        <v>454</v>
      </c>
      <c r="E11" s="90" t="s">
        <v>454</v>
      </c>
      <c r="F11" s="231" t="s">
        <v>454</v>
      </c>
    </row>
    <row r="12" spans="1:6" ht="24" customHeight="1" x14ac:dyDescent="0.15">
      <c r="A12" s="581" t="s">
        <v>1419</v>
      </c>
      <c r="B12" s="91">
        <v>30476</v>
      </c>
      <c r="C12" s="91">
        <v>46169</v>
      </c>
      <c r="D12" s="91">
        <v>50142</v>
      </c>
      <c r="E12" s="91">
        <v>64235</v>
      </c>
      <c r="F12" s="180">
        <v>45000</v>
      </c>
    </row>
    <row r="13" spans="1:6" ht="24" customHeight="1" x14ac:dyDescent="0.15">
      <c r="A13" s="581" t="s">
        <v>1420</v>
      </c>
      <c r="B13" s="91">
        <v>52710</v>
      </c>
      <c r="C13" s="91">
        <v>47285</v>
      </c>
      <c r="D13" s="91">
        <v>49456</v>
      </c>
      <c r="E13" s="91">
        <v>50222</v>
      </c>
      <c r="F13" s="180">
        <v>50000</v>
      </c>
    </row>
    <row r="14" spans="1:6" ht="24" customHeight="1" x14ac:dyDescent="0.15">
      <c r="A14" s="581" t="s">
        <v>1421</v>
      </c>
      <c r="B14" s="91">
        <v>4014733</v>
      </c>
      <c r="C14" s="91">
        <v>3994102</v>
      </c>
      <c r="D14" s="91">
        <v>3718317</v>
      </c>
      <c r="E14" s="91">
        <v>3765331</v>
      </c>
      <c r="F14" s="180">
        <v>3460000</v>
      </c>
    </row>
    <row r="15" spans="1:6" ht="24" customHeight="1" x14ac:dyDescent="0.15">
      <c r="A15" s="581" t="s">
        <v>1422</v>
      </c>
      <c r="B15" s="91">
        <v>13997</v>
      </c>
      <c r="C15" s="91">
        <v>15109</v>
      </c>
      <c r="D15" s="91">
        <v>13901</v>
      </c>
      <c r="E15" s="91">
        <v>13270</v>
      </c>
      <c r="F15" s="180">
        <v>13000</v>
      </c>
    </row>
    <row r="16" spans="1:6" ht="24" customHeight="1" x14ac:dyDescent="0.15">
      <c r="A16" s="581" t="s">
        <v>1423</v>
      </c>
      <c r="B16" s="91">
        <v>234456</v>
      </c>
      <c r="C16" s="91">
        <v>122154.13800000001</v>
      </c>
      <c r="D16" s="91">
        <v>130293</v>
      </c>
      <c r="E16" s="91">
        <v>140027</v>
      </c>
      <c r="F16" s="180">
        <v>142594</v>
      </c>
    </row>
    <row r="17" spans="1:6" ht="24" customHeight="1" x14ac:dyDescent="0.15">
      <c r="A17" s="581" t="s">
        <v>1424</v>
      </c>
      <c r="B17" s="91">
        <v>434092</v>
      </c>
      <c r="C17" s="91">
        <v>419258.27500000002</v>
      </c>
      <c r="D17" s="91">
        <v>383778</v>
      </c>
      <c r="E17" s="91">
        <v>402944</v>
      </c>
      <c r="F17" s="180">
        <v>423543</v>
      </c>
    </row>
    <row r="18" spans="1:6" ht="24" customHeight="1" x14ac:dyDescent="0.15">
      <c r="A18" s="581" t="s">
        <v>1425</v>
      </c>
      <c r="B18" s="91">
        <v>5314544</v>
      </c>
      <c r="C18" s="91">
        <v>5448731.6529999999</v>
      </c>
      <c r="D18" s="91">
        <v>5196659</v>
      </c>
      <c r="E18" s="91">
        <v>5132546</v>
      </c>
      <c r="F18" s="180">
        <v>5047606</v>
      </c>
    </row>
    <row r="19" spans="1:6" ht="24" customHeight="1" x14ac:dyDescent="0.15">
      <c r="A19" s="581" t="s">
        <v>1426</v>
      </c>
      <c r="B19" s="91">
        <v>2090242</v>
      </c>
      <c r="C19" s="91">
        <v>2251104.9890000001</v>
      </c>
      <c r="D19" s="91">
        <v>2236717</v>
      </c>
      <c r="E19" s="91">
        <v>1976480</v>
      </c>
      <c r="F19" s="180">
        <v>1808036</v>
      </c>
    </row>
    <row r="20" spans="1:6" ht="24" customHeight="1" x14ac:dyDescent="0.15">
      <c r="A20" s="581" t="s">
        <v>1427</v>
      </c>
      <c r="B20" s="91">
        <v>94348</v>
      </c>
      <c r="C20" s="91">
        <v>151335.63099999999</v>
      </c>
      <c r="D20" s="91">
        <v>274191</v>
      </c>
      <c r="E20" s="91">
        <v>675261</v>
      </c>
      <c r="F20" s="180">
        <v>92078</v>
      </c>
    </row>
    <row r="21" spans="1:6" ht="24" customHeight="1" x14ac:dyDescent="0.15">
      <c r="A21" s="581" t="s">
        <v>1428</v>
      </c>
      <c r="B21" s="91">
        <v>9670</v>
      </c>
      <c r="C21" s="91">
        <v>24718.384999999998</v>
      </c>
      <c r="D21" s="91">
        <v>142448</v>
      </c>
      <c r="E21" s="91">
        <v>157021</v>
      </c>
      <c r="F21" s="180">
        <v>10</v>
      </c>
    </row>
    <row r="22" spans="1:6" ht="24" customHeight="1" x14ac:dyDescent="0.15">
      <c r="A22" s="581" t="s">
        <v>1429</v>
      </c>
      <c r="B22" s="91">
        <v>804055</v>
      </c>
      <c r="C22" s="91">
        <v>833214.87899999996</v>
      </c>
      <c r="D22" s="91">
        <v>246417</v>
      </c>
      <c r="E22" s="91">
        <v>142293</v>
      </c>
      <c r="F22" s="180">
        <v>421287</v>
      </c>
    </row>
    <row r="23" spans="1:6" ht="24" customHeight="1" x14ac:dyDescent="0.15">
      <c r="A23" s="581" t="s">
        <v>1430</v>
      </c>
      <c r="B23" s="91">
        <v>459268</v>
      </c>
      <c r="C23" s="91">
        <v>497353.56900000002</v>
      </c>
      <c r="D23" s="91">
        <v>527040</v>
      </c>
      <c r="E23" s="91">
        <v>535832</v>
      </c>
      <c r="F23" s="180">
        <v>375391</v>
      </c>
    </row>
    <row r="24" spans="1:6" ht="24" customHeight="1" x14ac:dyDescent="0.15">
      <c r="A24" s="581" t="s">
        <v>1431</v>
      </c>
      <c r="B24" s="91">
        <v>3087122</v>
      </c>
      <c r="C24" s="91">
        <v>2027996</v>
      </c>
      <c r="D24" s="91">
        <v>2400616</v>
      </c>
      <c r="E24" s="91">
        <v>2602777</v>
      </c>
      <c r="F24" s="180">
        <v>1615700</v>
      </c>
    </row>
    <row r="25" spans="1:6" ht="24" customHeight="1" x14ac:dyDescent="0.15">
      <c r="A25" s="581" t="s">
        <v>1432</v>
      </c>
      <c r="B25" s="91">
        <v>337136</v>
      </c>
      <c r="C25" s="91">
        <v>434676.538</v>
      </c>
      <c r="D25" s="91">
        <v>340736</v>
      </c>
      <c r="E25" s="91">
        <v>366025</v>
      </c>
      <c r="F25" s="180">
        <v>1000</v>
      </c>
    </row>
    <row r="26" spans="1:6" ht="24" customHeight="1" x14ac:dyDescent="0.15">
      <c r="A26" s="577" t="s">
        <v>1433</v>
      </c>
      <c r="B26" s="580">
        <v>18455661</v>
      </c>
      <c r="C26" s="580">
        <v>20752813.545999996</v>
      </c>
      <c r="D26" s="580">
        <v>20481720</v>
      </c>
      <c r="E26" s="580">
        <v>20901838</v>
      </c>
      <c r="F26" s="577">
        <v>19669458</v>
      </c>
    </row>
    <row r="27" spans="1:6" ht="24" customHeight="1" x14ac:dyDescent="0.15">
      <c r="A27" s="581" t="s">
        <v>1434</v>
      </c>
      <c r="B27" s="91">
        <v>8545121</v>
      </c>
      <c r="C27" s="91">
        <v>10250090.142000001</v>
      </c>
      <c r="D27" s="91">
        <v>9798778</v>
      </c>
      <c r="E27" s="91">
        <v>9783539</v>
      </c>
      <c r="F27" s="180">
        <v>8454546</v>
      </c>
    </row>
    <row r="28" spans="1:6" ht="24" customHeight="1" x14ac:dyDescent="0.15">
      <c r="A28" s="581" t="s">
        <v>1435</v>
      </c>
      <c r="B28" s="91">
        <v>4287747</v>
      </c>
      <c r="C28" s="91">
        <v>4491125.1720000003</v>
      </c>
      <c r="D28" s="91">
        <v>4094631</v>
      </c>
      <c r="E28" s="91">
        <v>4169420</v>
      </c>
      <c r="F28" s="180">
        <v>4373816</v>
      </c>
    </row>
    <row r="29" spans="1:6" ht="24" customHeight="1" x14ac:dyDescent="0.15">
      <c r="A29" s="581" t="s">
        <v>1436</v>
      </c>
      <c r="B29" s="91">
        <v>225877</v>
      </c>
      <c r="C29" s="91">
        <v>189481.95300000001</v>
      </c>
      <c r="D29" s="91">
        <v>189056</v>
      </c>
      <c r="E29" s="91">
        <v>193717</v>
      </c>
      <c r="F29" s="180">
        <v>134067</v>
      </c>
    </row>
    <row r="30" spans="1:6" ht="24" customHeight="1" x14ac:dyDescent="0.15">
      <c r="A30" s="581" t="s">
        <v>1437</v>
      </c>
      <c r="B30" s="91">
        <v>166709</v>
      </c>
      <c r="C30" s="91">
        <v>498053.46100000001</v>
      </c>
      <c r="D30" s="91">
        <v>839260</v>
      </c>
      <c r="E30" s="91">
        <v>904134</v>
      </c>
      <c r="F30" s="180">
        <v>607056</v>
      </c>
    </row>
    <row r="31" spans="1:6" ht="24" customHeight="1" x14ac:dyDescent="0.15">
      <c r="A31" s="581" t="s">
        <v>1438</v>
      </c>
      <c r="B31" s="91">
        <v>4471859</v>
      </c>
      <c r="C31" s="91">
        <v>4567290.227</v>
      </c>
      <c r="D31" s="91">
        <v>4766185</v>
      </c>
      <c r="E31" s="91">
        <v>5000734</v>
      </c>
      <c r="F31" s="180">
        <v>5239594</v>
      </c>
    </row>
    <row r="32" spans="1:6" ht="24" customHeight="1" x14ac:dyDescent="0.15">
      <c r="A32" s="581" t="s">
        <v>1833</v>
      </c>
      <c r="B32" s="91">
        <v>758348</v>
      </c>
      <c r="C32" s="91">
        <v>756772.59100000001</v>
      </c>
      <c r="D32" s="91">
        <v>793811</v>
      </c>
      <c r="E32" s="91">
        <v>850294</v>
      </c>
      <c r="F32" s="180">
        <v>860379</v>
      </c>
    </row>
    <row r="33" spans="1:6" ht="24" customHeight="1" x14ac:dyDescent="0.15">
      <c r="A33" s="577" t="s">
        <v>1439</v>
      </c>
      <c r="B33" s="580">
        <v>2050577</v>
      </c>
      <c r="C33" s="580">
        <v>2058137.2290000001</v>
      </c>
      <c r="D33" s="580">
        <v>1975389</v>
      </c>
      <c r="E33" s="580">
        <v>2032324</v>
      </c>
      <c r="F33" s="577">
        <v>2101632</v>
      </c>
    </row>
    <row r="34" spans="1:6" ht="24" customHeight="1" thickBot="1" x14ac:dyDescent="0.2">
      <c r="A34" s="582" t="s">
        <v>1834</v>
      </c>
      <c r="B34" s="583">
        <v>6242942</v>
      </c>
      <c r="C34" s="583">
        <v>6594523.6349999998</v>
      </c>
      <c r="D34" s="583">
        <v>5631472</v>
      </c>
      <c r="E34" s="583">
        <v>5806379</v>
      </c>
      <c r="F34" s="582">
        <v>6117468</v>
      </c>
    </row>
    <row r="35" spans="1:6" ht="18" customHeight="1" x14ac:dyDescent="0.15">
      <c r="B35" s="128"/>
      <c r="C35" s="128"/>
      <c r="D35" s="128"/>
      <c r="E35" s="738" t="s">
        <v>2059</v>
      </c>
      <c r="F35" s="1029"/>
    </row>
    <row r="36" spans="1:6" x14ac:dyDescent="0.15">
      <c r="A36" s="83" t="s">
        <v>1835</v>
      </c>
    </row>
  </sheetData>
  <sheetProtection sheet="1"/>
  <mergeCells count="1">
    <mergeCell ref="E35:F35"/>
  </mergeCells>
  <phoneticPr fontId="2"/>
  <printOptions horizontalCentered="1"/>
  <pageMargins left="0.78740157480314965" right="0.78740157480314965" top="0.78740157480314965" bottom="0.55118110236220474" header="0.35433070866141736" footer="0.51181102362204722"/>
  <pageSetup paperSize="9" scale="85" firstPageNumber="68" orientation="portrait" useFirstPageNumber="1" r:id="rId1"/>
  <headerFooter alignWithMargins="0">
    <oddHeader>&amp;C&amp;"ＭＳ 明朝,標準"&amp;16（1）財　政</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8"/>
  <dimension ref="A1:F28"/>
  <sheetViews>
    <sheetView zoomScaleNormal="100" workbookViewId="0">
      <selection activeCell="P11" sqref="P11"/>
    </sheetView>
  </sheetViews>
  <sheetFormatPr defaultRowHeight="13.5" x14ac:dyDescent="0.15"/>
  <cols>
    <col min="1" max="1" width="22.75" style="83" bestFit="1" customWidth="1"/>
    <col min="2" max="6" width="14.875" style="83" customWidth="1"/>
    <col min="7" max="16384" width="9" style="83"/>
  </cols>
  <sheetData>
    <row r="1" spans="1:6" ht="18" customHeight="1" thickBot="1" x14ac:dyDescent="0.2">
      <c r="A1" s="83" t="s">
        <v>1440</v>
      </c>
      <c r="B1" s="37"/>
      <c r="C1" s="37"/>
      <c r="D1" s="37"/>
      <c r="E1" s="37"/>
      <c r="F1" s="523"/>
    </row>
    <row r="2" spans="1:6" ht="27" x14ac:dyDescent="0.15">
      <c r="A2" s="446" t="s">
        <v>1409</v>
      </c>
      <c r="B2" s="480" t="s">
        <v>1666</v>
      </c>
      <c r="C2" s="480" t="s">
        <v>1959</v>
      </c>
      <c r="D2" s="480" t="s">
        <v>1957</v>
      </c>
      <c r="E2" s="480" t="s">
        <v>2021</v>
      </c>
      <c r="F2" s="480" t="s">
        <v>2022</v>
      </c>
    </row>
    <row r="3" spans="1:6" ht="24" customHeight="1" x14ac:dyDescent="0.15">
      <c r="A3" s="577" t="s">
        <v>1410</v>
      </c>
      <c r="B3" s="578">
        <v>59042691</v>
      </c>
      <c r="C3" s="578">
        <v>59033630.392999999</v>
      </c>
      <c r="D3" s="578">
        <v>57165707</v>
      </c>
      <c r="E3" s="578">
        <v>58190849</v>
      </c>
      <c r="F3" s="579">
        <v>54805306</v>
      </c>
    </row>
    <row r="4" spans="1:6" ht="24" customHeight="1" x14ac:dyDescent="0.15">
      <c r="A4" s="577" t="s">
        <v>1411</v>
      </c>
      <c r="B4" s="580">
        <v>29110018</v>
      </c>
      <c r="C4" s="580">
        <v>29154834.024</v>
      </c>
      <c r="D4" s="580">
        <v>28387997</v>
      </c>
      <c r="E4" s="580">
        <v>28766500</v>
      </c>
      <c r="F4" s="577">
        <v>26247482</v>
      </c>
    </row>
    <row r="5" spans="1:6" ht="24" customHeight="1" x14ac:dyDescent="0.15">
      <c r="A5" s="581" t="s">
        <v>1441</v>
      </c>
      <c r="B5" s="91">
        <v>260486</v>
      </c>
      <c r="C5" s="91">
        <v>281801.00599999999</v>
      </c>
      <c r="D5" s="91">
        <v>272338</v>
      </c>
      <c r="E5" s="91">
        <v>258531</v>
      </c>
      <c r="F5" s="180">
        <v>264449</v>
      </c>
    </row>
    <row r="6" spans="1:6" ht="24" customHeight="1" x14ac:dyDescent="0.15">
      <c r="A6" s="581" t="s">
        <v>1442</v>
      </c>
      <c r="B6" s="91">
        <v>2232018</v>
      </c>
      <c r="C6" s="91">
        <v>3057526.3319999999</v>
      </c>
      <c r="D6" s="91">
        <v>2609972</v>
      </c>
      <c r="E6" s="91">
        <v>3176641</v>
      </c>
      <c r="F6" s="180">
        <v>2130797</v>
      </c>
    </row>
    <row r="7" spans="1:6" ht="24" customHeight="1" x14ac:dyDescent="0.15">
      <c r="A7" s="581" t="s">
        <v>1443</v>
      </c>
      <c r="B7" s="91">
        <v>11863143</v>
      </c>
      <c r="C7" s="91">
        <v>11929843.744999999</v>
      </c>
      <c r="D7" s="91">
        <v>12191200</v>
      </c>
      <c r="E7" s="91">
        <v>12709046</v>
      </c>
      <c r="F7" s="180">
        <v>12555151</v>
      </c>
    </row>
    <row r="8" spans="1:6" ht="24" customHeight="1" x14ac:dyDescent="0.15">
      <c r="A8" s="581" t="s">
        <v>1444</v>
      </c>
      <c r="B8" s="91">
        <v>2877253</v>
      </c>
      <c r="C8" s="91">
        <v>3347245.5320000001</v>
      </c>
      <c r="D8" s="91">
        <v>2631405</v>
      </c>
      <c r="E8" s="91">
        <v>2666324</v>
      </c>
      <c r="F8" s="180">
        <v>2616999</v>
      </c>
    </row>
    <row r="9" spans="1:6" ht="24" customHeight="1" x14ac:dyDescent="0.15">
      <c r="A9" s="581" t="s">
        <v>1445</v>
      </c>
      <c r="B9" s="91">
        <v>33467</v>
      </c>
      <c r="C9" s="91">
        <v>41847.745000000003</v>
      </c>
      <c r="D9" s="91">
        <v>55114</v>
      </c>
      <c r="E9" s="91">
        <v>48507</v>
      </c>
      <c r="F9" s="180">
        <v>73558</v>
      </c>
    </row>
    <row r="10" spans="1:6" ht="24" customHeight="1" x14ac:dyDescent="0.15">
      <c r="A10" s="581" t="s">
        <v>1446</v>
      </c>
      <c r="B10" s="91">
        <v>89293</v>
      </c>
      <c r="C10" s="91">
        <v>180384.152</v>
      </c>
      <c r="D10" s="91">
        <v>86797</v>
      </c>
      <c r="E10" s="91">
        <v>85514</v>
      </c>
      <c r="F10" s="180">
        <v>93559</v>
      </c>
    </row>
    <row r="11" spans="1:6" ht="24" customHeight="1" x14ac:dyDescent="0.15">
      <c r="A11" s="581" t="s">
        <v>1447</v>
      </c>
      <c r="B11" s="91">
        <v>4019539</v>
      </c>
      <c r="C11" s="91">
        <v>3329831.165</v>
      </c>
      <c r="D11" s="91">
        <v>3089706</v>
      </c>
      <c r="E11" s="91">
        <v>2747145</v>
      </c>
      <c r="F11" s="180">
        <v>2647377</v>
      </c>
    </row>
    <row r="12" spans="1:6" ht="24" customHeight="1" x14ac:dyDescent="0.15">
      <c r="A12" s="581" t="s">
        <v>1448</v>
      </c>
      <c r="B12" s="91">
        <v>1026258</v>
      </c>
      <c r="C12" s="91">
        <v>836648.951</v>
      </c>
      <c r="D12" s="91">
        <v>904258</v>
      </c>
      <c r="E12" s="91">
        <v>1663380</v>
      </c>
      <c r="F12" s="180">
        <v>748206</v>
      </c>
    </row>
    <row r="13" spans="1:6" ht="24" customHeight="1" x14ac:dyDescent="0.15">
      <c r="A13" s="581" t="s">
        <v>1449</v>
      </c>
      <c r="B13" s="91">
        <v>2677594</v>
      </c>
      <c r="C13" s="91">
        <v>2432436.6970000002</v>
      </c>
      <c r="D13" s="91">
        <v>2846745</v>
      </c>
      <c r="E13" s="91">
        <v>1757761</v>
      </c>
      <c r="F13" s="180">
        <v>1787259</v>
      </c>
    </row>
    <row r="14" spans="1:6" ht="24" customHeight="1" x14ac:dyDescent="0.15">
      <c r="A14" s="581" t="s">
        <v>1450</v>
      </c>
      <c r="B14" s="91">
        <v>3719536</v>
      </c>
      <c r="C14" s="91">
        <v>3075506.2590000001</v>
      </c>
      <c r="D14" s="91">
        <v>3023778</v>
      </c>
      <c r="E14" s="91">
        <v>2989964</v>
      </c>
      <c r="F14" s="180">
        <v>2921538</v>
      </c>
    </row>
    <row r="15" spans="1:6" ht="24" customHeight="1" x14ac:dyDescent="0.15">
      <c r="A15" s="581" t="s">
        <v>1451</v>
      </c>
      <c r="B15" s="91">
        <v>311432</v>
      </c>
      <c r="C15" s="90">
        <v>641762.43999999994</v>
      </c>
      <c r="D15" s="90">
        <v>676683</v>
      </c>
      <c r="E15" s="91">
        <v>663687</v>
      </c>
      <c r="F15" s="180">
        <v>383589</v>
      </c>
    </row>
    <row r="16" spans="1:6" ht="24" customHeight="1" x14ac:dyDescent="0.15">
      <c r="A16" s="581" t="s">
        <v>1452</v>
      </c>
      <c r="B16" s="90" t="s">
        <v>454</v>
      </c>
      <c r="C16" s="90" t="s">
        <v>454</v>
      </c>
      <c r="D16" s="90" t="s">
        <v>454</v>
      </c>
      <c r="E16" s="90" t="s">
        <v>454</v>
      </c>
      <c r="F16" s="231">
        <v>25000</v>
      </c>
    </row>
    <row r="17" spans="1:6" ht="24" customHeight="1" x14ac:dyDescent="0.15">
      <c r="A17" s="581" t="s">
        <v>1453</v>
      </c>
      <c r="B17" s="90" t="s">
        <v>454</v>
      </c>
      <c r="C17" s="90" t="s">
        <v>454</v>
      </c>
      <c r="D17" s="90" t="s">
        <v>454</v>
      </c>
      <c r="E17" s="90" t="s">
        <v>454</v>
      </c>
      <c r="F17" s="231" t="s">
        <v>454</v>
      </c>
    </row>
    <row r="18" spans="1:6" ht="24" customHeight="1" x14ac:dyDescent="0.15">
      <c r="A18" s="577" t="s">
        <v>1433</v>
      </c>
      <c r="B18" s="580">
        <v>19300698</v>
      </c>
      <c r="C18" s="580">
        <v>20983281.781999998</v>
      </c>
      <c r="D18" s="580">
        <v>20414540</v>
      </c>
      <c r="E18" s="580">
        <v>20811460</v>
      </c>
      <c r="F18" s="577">
        <v>19669458</v>
      </c>
    </row>
    <row r="19" spans="1:6" ht="24" customHeight="1" x14ac:dyDescent="0.15">
      <c r="A19" s="581" t="s">
        <v>1434</v>
      </c>
      <c r="B19" s="91">
        <v>8971221</v>
      </c>
      <c r="C19" s="91">
        <v>10349679.535</v>
      </c>
      <c r="D19" s="91">
        <v>9848482</v>
      </c>
      <c r="E19" s="91">
        <v>9755833</v>
      </c>
      <c r="F19" s="180">
        <v>8454546</v>
      </c>
    </row>
    <row r="20" spans="1:6" ht="24" customHeight="1" x14ac:dyDescent="0.15">
      <c r="A20" s="581" t="s">
        <v>1435</v>
      </c>
      <c r="B20" s="91">
        <v>4214141</v>
      </c>
      <c r="C20" s="91">
        <v>4332235.9249999998</v>
      </c>
      <c r="D20" s="91">
        <v>4032631</v>
      </c>
      <c r="E20" s="91">
        <v>4155164</v>
      </c>
      <c r="F20" s="180">
        <v>4373816</v>
      </c>
    </row>
    <row r="21" spans="1:6" ht="24" customHeight="1" x14ac:dyDescent="0.15">
      <c r="A21" s="581" t="s">
        <v>1436</v>
      </c>
      <c r="B21" s="91">
        <v>783177</v>
      </c>
      <c r="C21" s="91">
        <v>634008.89300000004</v>
      </c>
      <c r="D21" s="91">
        <v>189056</v>
      </c>
      <c r="E21" s="91">
        <v>294863</v>
      </c>
      <c r="F21" s="180">
        <v>134067</v>
      </c>
    </row>
    <row r="22" spans="1:6" ht="24" customHeight="1" x14ac:dyDescent="0.15">
      <c r="A22" s="581" t="s">
        <v>1437</v>
      </c>
      <c r="B22" s="91">
        <v>166709</v>
      </c>
      <c r="C22" s="91">
        <v>498053.46100000001</v>
      </c>
      <c r="D22" s="91">
        <v>839260</v>
      </c>
      <c r="E22" s="91">
        <v>904134</v>
      </c>
      <c r="F22" s="180">
        <v>607056</v>
      </c>
    </row>
    <row r="23" spans="1:6" ht="24" customHeight="1" x14ac:dyDescent="0.15">
      <c r="A23" s="581" t="s">
        <v>1438</v>
      </c>
      <c r="B23" s="91">
        <v>4432128</v>
      </c>
      <c r="C23" s="91">
        <v>4435956.3470000001</v>
      </c>
      <c r="D23" s="91">
        <v>4740514</v>
      </c>
      <c r="E23" s="91">
        <v>4878637</v>
      </c>
      <c r="F23" s="180">
        <v>5239594</v>
      </c>
    </row>
    <row r="24" spans="1:6" ht="24" customHeight="1" x14ac:dyDescent="0.15">
      <c r="A24" s="581" t="s">
        <v>1836</v>
      </c>
      <c r="B24" s="91">
        <v>733322</v>
      </c>
      <c r="C24" s="91">
        <v>733347.62100000004</v>
      </c>
      <c r="D24" s="91">
        <v>764596</v>
      </c>
      <c r="E24" s="91">
        <v>822829</v>
      </c>
      <c r="F24" s="180">
        <v>860379</v>
      </c>
    </row>
    <row r="25" spans="1:6" ht="24" customHeight="1" x14ac:dyDescent="0.15">
      <c r="A25" s="577" t="s">
        <v>1439</v>
      </c>
      <c r="B25" s="580">
        <v>2616954</v>
      </c>
      <c r="C25" s="580">
        <v>2416878.5750000002</v>
      </c>
      <c r="D25" s="580">
        <v>2052737</v>
      </c>
      <c r="E25" s="580">
        <v>2152470</v>
      </c>
      <c r="F25" s="577">
        <v>2240463</v>
      </c>
    </row>
    <row r="26" spans="1:6" ht="24" customHeight="1" thickBot="1" x14ac:dyDescent="0.2">
      <c r="A26" s="582" t="s">
        <v>1834</v>
      </c>
      <c r="B26" s="583">
        <v>8015021</v>
      </c>
      <c r="C26" s="583">
        <v>6478636.0120000001</v>
      </c>
      <c r="D26" s="583">
        <v>6310433</v>
      </c>
      <c r="E26" s="583">
        <v>6460419</v>
      </c>
      <c r="F26" s="582">
        <v>6647903</v>
      </c>
    </row>
    <row r="27" spans="1:6" ht="18" customHeight="1" x14ac:dyDescent="0.15">
      <c r="B27" s="128"/>
      <c r="C27" s="128"/>
      <c r="D27" s="128"/>
      <c r="E27" s="738" t="s">
        <v>2059</v>
      </c>
      <c r="F27" s="686"/>
    </row>
    <row r="28" spans="1:6" x14ac:dyDescent="0.15">
      <c r="A28" s="83" t="s">
        <v>1837</v>
      </c>
    </row>
  </sheetData>
  <sheetProtection sheet="1"/>
  <mergeCells count="1">
    <mergeCell ref="E27:F27"/>
  </mergeCells>
  <phoneticPr fontId="2"/>
  <printOptions horizontalCentered="1"/>
  <pageMargins left="0.78740157480314965" right="0.78740157480314965" top="0.98425196850393704" bottom="0.98425196850393704" header="0.51181102362204722" footer="0.51181102362204722"/>
  <pageSetup paperSize="9" scale="89" firstPageNumber="69" orientation="portrait" useFirstPageNumber="1"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Q47"/>
  <sheetViews>
    <sheetView zoomScaleNormal="100" workbookViewId="0">
      <selection activeCell="P11" sqref="P11"/>
    </sheetView>
  </sheetViews>
  <sheetFormatPr defaultRowHeight="15.95" customHeight="1" x14ac:dyDescent="0.15"/>
  <cols>
    <col min="1" max="1" width="10.125" style="18" customWidth="1"/>
    <col min="2" max="4" width="9" style="83"/>
    <col min="5" max="5" width="9.5" style="109" bestFit="1" customWidth="1"/>
    <col min="6" max="7" width="9" style="83"/>
    <col min="8" max="8" width="9.125" style="83" customWidth="1"/>
    <col min="9" max="9" width="9.5" style="15" bestFit="1" customWidth="1"/>
    <col min="10" max="12" width="9" style="15"/>
    <col min="13" max="13" width="10.5" style="15" bestFit="1" customWidth="1"/>
    <col min="14" max="16384" width="9" style="15"/>
  </cols>
  <sheetData>
    <row r="1" spans="1:16" ht="18" customHeight="1" thickBot="1" x14ac:dyDescent="0.2">
      <c r="A1" s="40" t="s">
        <v>610</v>
      </c>
      <c r="F1" s="110"/>
      <c r="G1" s="110"/>
      <c r="H1" s="110"/>
      <c r="N1" s="737" t="s">
        <v>1999</v>
      </c>
      <c r="O1" s="737"/>
      <c r="P1" s="737"/>
    </row>
    <row r="2" spans="1:16" s="18" customFormat="1" ht="18" customHeight="1" x14ac:dyDescent="0.15">
      <c r="A2" s="111" t="s">
        <v>609</v>
      </c>
      <c r="B2" s="104" t="s">
        <v>732</v>
      </c>
      <c r="C2" s="112" t="s">
        <v>577</v>
      </c>
      <c r="D2" s="113" t="s">
        <v>578</v>
      </c>
      <c r="E2" s="114" t="s">
        <v>609</v>
      </c>
      <c r="F2" s="104" t="s">
        <v>732</v>
      </c>
      <c r="G2" s="112" t="s">
        <v>577</v>
      </c>
      <c r="H2" s="113" t="s">
        <v>578</v>
      </c>
      <c r="I2" s="114" t="s">
        <v>609</v>
      </c>
      <c r="J2" s="104" t="s">
        <v>732</v>
      </c>
      <c r="K2" s="112" t="s">
        <v>577</v>
      </c>
      <c r="L2" s="113" t="s">
        <v>578</v>
      </c>
      <c r="M2" s="114" t="s">
        <v>609</v>
      </c>
      <c r="N2" s="104" t="s">
        <v>732</v>
      </c>
      <c r="O2" s="112" t="s">
        <v>577</v>
      </c>
      <c r="P2" s="113" t="s">
        <v>578</v>
      </c>
    </row>
    <row r="3" spans="1:16" ht="12" customHeight="1" x14ac:dyDescent="0.15">
      <c r="A3" s="115"/>
      <c r="B3" s="91"/>
      <c r="C3" s="91"/>
      <c r="D3" s="116"/>
      <c r="E3" s="117"/>
      <c r="F3" s="91"/>
      <c r="G3" s="91"/>
      <c r="H3" s="116"/>
      <c r="I3" s="117"/>
      <c r="J3" s="91"/>
      <c r="K3" s="91"/>
      <c r="L3" s="116"/>
      <c r="M3" s="117"/>
      <c r="N3" s="83"/>
      <c r="O3" s="83"/>
      <c r="P3" s="116"/>
    </row>
    <row r="4" spans="1:16" ht="15.95" customHeight="1" x14ac:dyDescent="0.15">
      <c r="A4" s="115" t="s">
        <v>114</v>
      </c>
      <c r="B4" s="106">
        <f>C4+D4</f>
        <v>74953</v>
      </c>
      <c r="C4" s="106">
        <f>SUM(C6,C14,C22,C30,C38,G6,G14,G22,G30,G38,K6,K14,K22,K30,K38,O6,O14,O22,O30,O38,O45)</f>
        <v>35849</v>
      </c>
      <c r="D4" s="106">
        <f>SUM(D6,D14,D22,D30,D38,H6,H14,H22,H30,H38,L6,L14,L22,L30,L38,P6,P14,P22,P30,P38,P45)</f>
        <v>39104</v>
      </c>
      <c r="E4" s="117"/>
      <c r="F4" s="106"/>
      <c r="G4" s="91"/>
      <c r="H4" s="116"/>
      <c r="I4" s="117"/>
      <c r="J4" s="106"/>
      <c r="K4" s="91"/>
      <c r="L4" s="116"/>
      <c r="M4" s="117"/>
      <c r="N4" s="131"/>
      <c r="O4" s="83"/>
      <c r="P4" s="116"/>
    </row>
    <row r="5" spans="1:16" ht="12" customHeight="1" x14ac:dyDescent="0.15">
      <c r="A5" s="115"/>
      <c r="B5" s="106"/>
      <c r="C5" s="91"/>
      <c r="D5" s="116"/>
      <c r="E5" s="117"/>
      <c r="F5" s="106"/>
      <c r="G5" s="91"/>
      <c r="H5" s="116"/>
      <c r="I5" s="117"/>
      <c r="J5" s="106"/>
      <c r="K5" s="91"/>
      <c r="L5" s="116"/>
      <c r="M5" s="117"/>
      <c r="N5" s="131"/>
      <c r="O5" s="83"/>
      <c r="P5" s="116"/>
    </row>
    <row r="6" spans="1:16" ht="15.95" customHeight="1" x14ac:dyDescent="0.15">
      <c r="A6" s="115" t="s">
        <v>608</v>
      </c>
      <c r="B6" s="106">
        <f>SUM(C6:D6)</f>
        <v>2912</v>
      </c>
      <c r="C6" s="106">
        <f>SUM(C8:C12)</f>
        <v>1497</v>
      </c>
      <c r="D6" s="106">
        <f>SUM(D8:D12)</f>
        <v>1415</v>
      </c>
      <c r="E6" s="117" t="s">
        <v>607</v>
      </c>
      <c r="F6" s="106">
        <f>SUM(F8:F12)</f>
        <v>3760</v>
      </c>
      <c r="G6" s="106">
        <f>SUM(G8:G12)</f>
        <v>1870</v>
      </c>
      <c r="H6" s="130">
        <f>SUM(H8:H12)</f>
        <v>1890</v>
      </c>
      <c r="I6" s="115" t="s">
        <v>606</v>
      </c>
      <c r="J6" s="106">
        <f>SUM(J8:J12)</f>
        <v>5527</v>
      </c>
      <c r="K6" s="106">
        <f>SUM(K8:K12)</f>
        <v>2726</v>
      </c>
      <c r="L6" s="130">
        <f>SUM(L8:L12)</f>
        <v>2801</v>
      </c>
      <c r="M6" s="96" t="s">
        <v>605</v>
      </c>
      <c r="N6" s="131">
        <f>SUM(N8:N12)</f>
        <v>3912</v>
      </c>
      <c r="O6" s="131">
        <f>SUM(O8:O12)</f>
        <v>1721</v>
      </c>
      <c r="P6" s="130">
        <f>SUM(P8:P12)</f>
        <v>2191</v>
      </c>
    </row>
    <row r="7" spans="1:16" ht="11.25" customHeight="1" x14ac:dyDescent="0.15">
      <c r="A7" s="115"/>
      <c r="B7" s="106"/>
      <c r="C7" s="91"/>
      <c r="D7" s="116"/>
      <c r="E7" s="117"/>
      <c r="F7" s="106"/>
      <c r="G7" s="91"/>
      <c r="H7" s="116"/>
      <c r="I7" s="115"/>
      <c r="J7" s="106"/>
      <c r="K7" s="91"/>
      <c r="L7" s="116"/>
      <c r="M7" s="117"/>
      <c r="N7" s="131"/>
      <c r="O7" s="83"/>
      <c r="P7" s="116"/>
    </row>
    <row r="8" spans="1:16" ht="15.95" customHeight="1" x14ac:dyDescent="0.15">
      <c r="A8" s="115">
        <v>0</v>
      </c>
      <c r="B8" s="106">
        <f>SUM(C8:D8)</f>
        <v>587</v>
      </c>
      <c r="C8" s="118">
        <v>285</v>
      </c>
      <c r="D8" s="118">
        <v>302</v>
      </c>
      <c r="E8" s="117">
        <v>25</v>
      </c>
      <c r="F8" s="106">
        <f>SUM(G8:H8)</f>
        <v>785</v>
      </c>
      <c r="G8" s="118">
        <v>382</v>
      </c>
      <c r="H8" s="119">
        <v>403</v>
      </c>
      <c r="I8" s="115">
        <v>50</v>
      </c>
      <c r="J8" s="106">
        <f>SUM(K8:L8)</f>
        <v>1335</v>
      </c>
      <c r="K8" s="118">
        <v>643</v>
      </c>
      <c r="L8" s="119">
        <v>692</v>
      </c>
      <c r="M8" s="117">
        <v>75</v>
      </c>
      <c r="N8" s="131">
        <f>SUM(O8:P8)</f>
        <v>843</v>
      </c>
      <c r="O8" s="118">
        <v>381</v>
      </c>
      <c r="P8" s="119">
        <v>462</v>
      </c>
    </row>
    <row r="9" spans="1:16" ht="15.95" customHeight="1" x14ac:dyDescent="0.15">
      <c r="A9" s="115">
        <v>1</v>
      </c>
      <c r="B9" s="106">
        <f>SUM(C9:D9)</f>
        <v>606</v>
      </c>
      <c r="C9" s="118">
        <v>318</v>
      </c>
      <c r="D9" s="118">
        <v>288</v>
      </c>
      <c r="E9" s="117">
        <v>26</v>
      </c>
      <c r="F9" s="106">
        <f>SUM(G9:H9)</f>
        <v>769</v>
      </c>
      <c r="G9" s="118">
        <v>383</v>
      </c>
      <c r="H9" s="119">
        <v>386</v>
      </c>
      <c r="I9" s="115">
        <v>51</v>
      </c>
      <c r="J9" s="106">
        <f>SUM(K9:L9)</f>
        <v>1236</v>
      </c>
      <c r="K9" s="118">
        <v>638</v>
      </c>
      <c r="L9" s="119">
        <v>598</v>
      </c>
      <c r="M9" s="117">
        <v>76</v>
      </c>
      <c r="N9" s="131">
        <f>SUM(O9:P9)</f>
        <v>880</v>
      </c>
      <c r="O9" s="118">
        <v>382</v>
      </c>
      <c r="P9" s="119">
        <v>498</v>
      </c>
    </row>
    <row r="10" spans="1:16" ht="15.95" customHeight="1" x14ac:dyDescent="0.15">
      <c r="A10" s="115">
        <v>2</v>
      </c>
      <c r="B10" s="106">
        <f>SUM(C10:D10)</f>
        <v>569</v>
      </c>
      <c r="C10" s="118">
        <v>304</v>
      </c>
      <c r="D10" s="118">
        <v>265</v>
      </c>
      <c r="E10" s="117">
        <v>27</v>
      </c>
      <c r="F10" s="106">
        <f>SUM(G10:H10)</f>
        <v>725</v>
      </c>
      <c r="G10" s="118">
        <v>381</v>
      </c>
      <c r="H10" s="119">
        <v>344</v>
      </c>
      <c r="I10" s="115">
        <v>52</v>
      </c>
      <c r="J10" s="106">
        <f>SUM(K10:L10)</f>
        <v>915</v>
      </c>
      <c r="K10" s="118">
        <v>441</v>
      </c>
      <c r="L10" s="119">
        <v>474</v>
      </c>
      <c r="M10" s="117">
        <v>77</v>
      </c>
      <c r="N10" s="131">
        <f>SUM(O10:P10)</f>
        <v>886</v>
      </c>
      <c r="O10" s="118">
        <v>407</v>
      </c>
      <c r="P10" s="119">
        <v>479</v>
      </c>
    </row>
    <row r="11" spans="1:16" ht="15.95" customHeight="1" x14ac:dyDescent="0.15">
      <c r="A11" s="115">
        <v>3</v>
      </c>
      <c r="B11" s="106">
        <f>SUM(C11:D11)</f>
        <v>576</v>
      </c>
      <c r="C11" s="118">
        <v>302</v>
      </c>
      <c r="D11" s="118">
        <v>274</v>
      </c>
      <c r="E11" s="117">
        <v>28</v>
      </c>
      <c r="F11" s="106">
        <f>SUM(G11:H11)</f>
        <v>742</v>
      </c>
      <c r="G11" s="118">
        <v>367</v>
      </c>
      <c r="H11" s="119">
        <v>375</v>
      </c>
      <c r="I11" s="115">
        <v>53</v>
      </c>
      <c r="J11" s="106">
        <f>SUM(K11:L11)</f>
        <v>1050</v>
      </c>
      <c r="K11" s="118">
        <v>532</v>
      </c>
      <c r="L11" s="119">
        <v>518</v>
      </c>
      <c r="M11" s="117">
        <v>78</v>
      </c>
      <c r="N11" s="131">
        <f>SUM(O11:P11)</f>
        <v>687</v>
      </c>
      <c r="O11" s="118">
        <v>286</v>
      </c>
      <c r="P11" s="119">
        <v>401</v>
      </c>
    </row>
    <row r="12" spans="1:16" ht="15.95" customHeight="1" x14ac:dyDescent="0.15">
      <c r="A12" s="115">
        <v>4</v>
      </c>
      <c r="B12" s="106">
        <f>SUM(C12:D12)</f>
        <v>574</v>
      </c>
      <c r="C12" s="118">
        <v>288</v>
      </c>
      <c r="D12" s="118">
        <v>286</v>
      </c>
      <c r="E12" s="117">
        <v>29</v>
      </c>
      <c r="F12" s="106">
        <f>SUM(G12:H12)</f>
        <v>739</v>
      </c>
      <c r="G12" s="118">
        <v>357</v>
      </c>
      <c r="H12" s="119">
        <v>382</v>
      </c>
      <c r="I12" s="115">
        <v>54</v>
      </c>
      <c r="J12" s="106">
        <f>SUM(K12:L12)</f>
        <v>991</v>
      </c>
      <c r="K12" s="118">
        <v>472</v>
      </c>
      <c r="L12" s="119">
        <v>519</v>
      </c>
      <c r="M12" s="117">
        <v>79</v>
      </c>
      <c r="N12" s="131">
        <f>SUM(O12:P12)</f>
        <v>616</v>
      </c>
      <c r="O12" s="118">
        <v>265</v>
      </c>
      <c r="P12" s="119">
        <v>351</v>
      </c>
    </row>
    <row r="13" spans="1:16" ht="15.95" customHeight="1" x14ac:dyDescent="0.15">
      <c r="A13" s="115"/>
      <c r="B13" s="106"/>
      <c r="C13" s="91"/>
      <c r="D13" s="116"/>
      <c r="E13" s="117"/>
      <c r="F13" s="106"/>
      <c r="G13" s="91"/>
      <c r="H13" s="116"/>
      <c r="I13" s="115"/>
      <c r="J13" s="106"/>
      <c r="K13" s="91"/>
      <c r="L13" s="116"/>
      <c r="M13" s="117"/>
      <c r="N13" s="131"/>
      <c r="O13" s="83"/>
      <c r="P13" s="116"/>
    </row>
    <row r="14" spans="1:16" ht="15.95" customHeight="1" x14ac:dyDescent="0.15">
      <c r="A14" s="115" t="s">
        <v>604</v>
      </c>
      <c r="B14" s="106">
        <f>SUM(C14:D14)</f>
        <v>3068</v>
      </c>
      <c r="C14" s="106">
        <f>SUM(C16:C20)</f>
        <v>1519</v>
      </c>
      <c r="D14" s="106">
        <f>SUM(D16:D20)</f>
        <v>1549</v>
      </c>
      <c r="E14" s="117" t="s">
        <v>603</v>
      </c>
      <c r="F14" s="106">
        <f>SUM(F16:F20)</f>
        <v>3818</v>
      </c>
      <c r="G14" s="106">
        <f>SUM(G16:G20)</f>
        <v>1903</v>
      </c>
      <c r="H14" s="130">
        <f>SUM(H16:H20)</f>
        <v>1915</v>
      </c>
      <c r="I14" s="115" t="s">
        <v>602</v>
      </c>
      <c r="J14" s="106">
        <f>SUM(J16:J20)</f>
        <v>4332</v>
      </c>
      <c r="K14" s="106">
        <f>SUM(K16:K20)</f>
        <v>2174</v>
      </c>
      <c r="L14" s="130">
        <f>SUM(L16:L20)</f>
        <v>2158</v>
      </c>
      <c r="M14" s="96" t="s">
        <v>601</v>
      </c>
      <c r="N14" s="131">
        <f>SUM(N16:N20)</f>
        <v>2817</v>
      </c>
      <c r="O14" s="131">
        <f>SUM(O16:O20)</f>
        <v>1087</v>
      </c>
      <c r="P14" s="130">
        <f>SUM(P16:P20)</f>
        <v>1730</v>
      </c>
    </row>
    <row r="15" spans="1:16" ht="12" customHeight="1" x14ac:dyDescent="0.15">
      <c r="A15" s="115"/>
      <c r="B15" s="106"/>
      <c r="C15" s="91"/>
      <c r="D15" s="116"/>
      <c r="E15" s="117"/>
      <c r="F15" s="106"/>
      <c r="G15" s="91"/>
      <c r="H15" s="116"/>
      <c r="I15" s="115"/>
      <c r="J15" s="106"/>
      <c r="K15" s="91"/>
      <c r="L15" s="116"/>
      <c r="M15" s="117"/>
      <c r="N15" s="131"/>
      <c r="O15" s="83"/>
      <c r="P15" s="116"/>
    </row>
    <row r="16" spans="1:16" ht="15.95" customHeight="1" x14ac:dyDescent="0.15">
      <c r="A16" s="115">
        <v>5</v>
      </c>
      <c r="B16" s="106">
        <f>SUM(C16:D16)</f>
        <v>575</v>
      </c>
      <c r="C16" s="118">
        <v>270</v>
      </c>
      <c r="D16" s="118">
        <v>305</v>
      </c>
      <c r="E16" s="117">
        <v>30</v>
      </c>
      <c r="F16" s="106">
        <f>SUM(G16:H16)</f>
        <v>712</v>
      </c>
      <c r="G16" s="118">
        <v>366</v>
      </c>
      <c r="H16" s="119">
        <v>346</v>
      </c>
      <c r="I16" s="115">
        <v>55</v>
      </c>
      <c r="J16" s="106">
        <f>SUM(K16:L16)</f>
        <v>919</v>
      </c>
      <c r="K16" s="118">
        <v>484</v>
      </c>
      <c r="L16" s="119">
        <v>435</v>
      </c>
      <c r="M16" s="117">
        <v>80</v>
      </c>
      <c r="N16" s="131">
        <f>SUM(O16:P16)</f>
        <v>591</v>
      </c>
      <c r="O16" s="118">
        <v>227</v>
      </c>
      <c r="P16" s="119">
        <v>364</v>
      </c>
    </row>
    <row r="17" spans="1:16" ht="15.95" customHeight="1" x14ac:dyDescent="0.15">
      <c r="A17" s="115">
        <v>6</v>
      </c>
      <c r="B17" s="106">
        <f>SUM(C17:D17)</f>
        <v>586</v>
      </c>
      <c r="C17" s="118">
        <v>292</v>
      </c>
      <c r="D17" s="118">
        <v>294</v>
      </c>
      <c r="E17" s="117">
        <v>31</v>
      </c>
      <c r="F17" s="106">
        <f>SUM(G17:H17)</f>
        <v>764</v>
      </c>
      <c r="G17" s="118">
        <v>377</v>
      </c>
      <c r="H17" s="119">
        <v>387</v>
      </c>
      <c r="I17" s="115">
        <v>56</v>
      </c>
      <c r="J17" s="106">
        <f>SUM(K17:L17)</f>
        <v>940</v>
      </c>
      <c r="K17" s="118">
        <v>465</v>
      </c>
      <c r="L17" s="119">
        <v>475</v>
      </c>
      <c r="M17" s="117">
        <v>81</v>
      </c>
      <c r="N17" s="131">
        <f>SUM(O17:P17)</f>
        <v>627</v>
      </c>
      <c r="O17" s="118">
        <v>255</v>
      </c>
      <c r="P17" s="119">
        <v>372</v>
      </c>
    </row>
    <row r="18" spans="1:16" ht="15.95" customHeight="1" x14ac:dyDescent="0.15">
      <c r="A18" s="115">
        <v>7</v>
      </c>
      <c r="B18" s="106">
        <f>SUM(C18:D18)</f>
        <v>636</v>
      </c>
      <c r="C18" s="118">
        <v>306</v>
      </c>
      <c r="D18" s="118">
        <v>330</v>
      </c>
      <c r="E18" s="117">
        <v>32</v>
      </c>
      <c r="F18" s="106">
        <f>SUM(G18:H18)</f>
        <v>760</v>
      </c>
      <c r="G18" s="118">
        <v>386</v>
      </c>
      <c r="H18" s="119">
        <v>374</v>
      </c>
      <c r="I18" s="115">
        <v>57</v>
      </c>
      <c r="J18" s="106">
        <f>SUM(K18:L18)</f>
        <v>847</v>
      </c>
      <c r="K18" s="118">
        <v>414</v>
      </c>
      <c r="L18" s="119">
        <v>433</v>
      </c>
      <c r="M18" s="117">
        <v>82</v>
      </c>
      <c r="N18" s="131">
        <f>SUM(O18:P18)</f>
        <v>641</v>
      </c>
      <c r="O18" s="118">
        <v>240</v>
      </c>
      <c r="P18" s="119">
        <v>401</v>
      </c>
    </row>
    <row r="19" spans="1:16" ht="15.95" customHeight="1" x14ac:dyDescent="0.15">
      <c r="A19" s="115">
        <v>8</v>
      </c>
      <c r="B19" s="106">
        <f>SUM(C19:D19)</f>
        <v>637</v>
      </c>
      <c r="C19" s="118">
        <v>323</v>
      </c>
      <c r="D19" s="118">
        <v>314</v>
      </c>
      <c r="E19" s="117">
        <v>33</v>
      </c>
      <c r="F19" s="106">
        <f>SUM(G19:H19)</f>
        <v>768</v>
      </c>
      <c r="G19" s="118">
        <v>374</v>
      </c>
      <c r="H19" s="119">
        <v>394</v>
      </c>
      <c r="I19" s="115">
        <v>58</v>
      </c>
      <c r="J19" s="106">
        <f>SUM(K19:L19)</f>
        <v>816</v>
      </c>
      <c r="K19" s="118">
        <v>429</v>
      </c>
      <c r="L19" s="119">
        <v>387</v>
      </c>
      <c r="M19" s="117">
        <v>83</v>
      </c>
      <c r="N19" s="131">
        <f>SUM(O19:P19)</f>
        <v>494</v>
      </c>
      <c r="O19" s="118">
        <v>196</v>
      </c>
      <c r="P19" s="119">
        <v>298</v>
      </c>
    </row>
    <row r="20" spans="1:16" ht="15.95" customHeight="1" x14ac:dyDescent="0.15">
      <c r="A20" s="115">
        <v>9</v>
      </c>
      <c r="B20" s="106">
        <f>SUM(C20:D20)</f>
        <v>634</v>
      </c>
      <c r="C20" s="118">
        <v>328</v>
      </c>
      <c r="D20" s="118">
        <v>306</v>
      </c>
      <c r="E20" s="117">
        <v>34</v>
      </c>
      <c r="F20" s="106">
        <f>SUM(G20:H20)</f>
        <v>814</v>
      </c>
      <c r="G20" s="118">
        <v>400</v>
      </c>
      <c r="H20" s="119">
        <v>414</v>
      </c>
      <c r="I20" s="115">
        <v>59</v>
      </c>
      <c r="J20" s="106">
        <f>SUM(K20:L20)</f>
        <v>810</v>
      </c>
      <c r="K20" s="118">
        <v>382</v>
      </c>
      <c r="L20" s="119">
        <v>428</v>
      </c>
      <c r="M20" s="117">
        <v>84</v>
      </c>
      <c r="N20" s="131">
        <f>SUM(O20:P20)</f>
        <v>464</v>
      </c>
      <c r="O20" s="118">
        <v>169</v>
      </c>
      <c r="P20" s="119">
        <v>295</v>
      </c>
    </row>
    <row r="21" spans="1:16" ht="15.95" customHeight="1" x14ac:dyDescent="0.15">
      <c r="A21" s="115"/>
      <c r="B21" s="132"/>
      <c r="C21" s="120"/>
      <c r="D21" s="116"/>
      <c r="E21" s="117"/>
      <c r="F21" s="106"/>
      <c r="G21" s="91"/>
      <c r="H21" s="116"/>
      <c r="I21" s="115"/>
      <c r="J21" s="106"/>
      <c r="K21" s="91"/>
      <c r="L21" s="116"/>
      <c r="M21" s="117"/>
      <c r="N21" s="131"/>
      <c r="O21" s="83"/>
      <c r="P21" s="116"/>
    </row>
    <row r="22" spans="1:16" ht="15.95" customHeight="1" x14ac:dyDescent="0.15">
      <c r="A22" s="115" t="s">
        <v>600</v>
      </c>
      <c r="B22" s="106">
        <f>SUM(B24:B28)</f>
        <v>3581</v>
      </c>
      <c r="C22" s="106">
        <f>SUM(C24:C28)</f>
        <v>1840</v>
      </c>
      <c r="D22" s="106">
        <f>SUM(D24:D28)</f>
        <v>1741</v>
      </c>
      <c r="E22" s="117" t="s">
        <v>599</v>
      </c>
      <c r="F22" s="106">
        <f>SUM(G22:H22)</f>
        <v>4170</v>
      </c>
      <c r="G22" s="106">
        <f>SUM(G24:G28)</f>
        <v>2024</v>
      </c>
      <c r="H22" s="130">
        <f>SUM(H24:H28)</f>
        <v>2146</v>
      </c>
      <c r="I22" s="115" t="s">
        <v>598</v>
      </c>
      <c r="J22" s="106">
        <f>SUM(J24:J28)</f>
        <v>3862</v>
      </c>
      <c r="K22" s="106">
        <f>SUM(K24:K28)</f>
        <v>1897</v>
      </c>
      <c r="L22" s="130">
        <f>SUM(L24:L28)</f>
        <v>1965</v>
      </c>
      <c r="M22" s="96" t="s">
        <v>597</v>
      </c>
      <c r="N22" s="131">
        <f>SUM(N24:N28)</f>
        <v>1608</v>
      </c>
      <c r="O22" s="131">
        <f>SUM(O24:O28)</f>
        <v>554</v>
      </c>
      <c r="P22" s="130">
        <f>SUM(P24:P28)</f>
        <v>1054</v>
      </c>
    </row>
    <row r="23" spans="1:16" ht="12" customHeight="1" x14ac:dyDescent="0.15">
      <c r="A23" s="115"/>
      <c r="B23" s="106"/>
      <c r="C23" s="91"/>
      <c r="D23" s="116"/>
      <c r="E23" s="117"/>
      <c r="F23" s="106"/>
      <c r="G23" s="91"/>
      <c r="H23" s="116"/>
      <c r="I23" s="115"/>
      <c r="J23" s="106"/>
      <c r="K23" s="91"/>
      <c r="L23" s="116"/>
      <c r="M23" s="117"/>
      <c r="N23" s="131"/>
      <c r="O23" s="83"/>
      <c r="P23" s="116"/>
    </row>
    <row r="24" spans="1:16" ht="15.95" customHeight="1" x14ac:dyDescent="0.15">
      <c r="A24" s="115">
        <v>10</v>
      </c>
      <c r="B24" s="106">
        <f>SUM(C24:D24)</f>
        <v>672</v>
      </c>
      <c r="C24" s="118">
        <v>355</v>
      </c>
      <c r="D24" s="118">
        <v>317</v>
      </c>
      <c r="E24" s="117">
        <v>35</v>
      </c>
      <c r="F24" s="106">
        <f>SUM(G24:H24)</f>
        <v>763</v>
      </c>
      <c r="G24" s="118">
        <v>387</v>
      </c>
      <c r="H24" s="119">
        <v>376</v>
      </c>
      <c r="I24" s="115">
        <v>60</v>
      </c>
      <c r="J24" s="106">
        <f>SUM(K24:L24)</f>
        <v>787</v>
      </c>
      <c r="K24" s="118">
        <v>396</v>
      </c>
      <c r="L24" s="119">
        <v>391</v>
      </c>
      <c r="M24" s="117">
        <v>85</v>
      </c>
      <c r="N24" s="131">
        <f>SUM(O24:P24)</f>
        <v>412</v>
      </c>
      <c r="O24" s="118">
        <v>147</v>
      </c>
      <c r="P24" s="119">
        <v>265</v>
      </c>
    </row>
    <row r="25" spans="1:16" ht="15.95" customHeight="1" x14ac:dyDescent="0.15">
      <c r="A25" s="115">
        <v>11</v>
      </c>
      <c r="B25" s="106">
        <f>SUM(C25:D25)</f>
        <v>688</v>
      </c>
      <c r="C25" s="118">
        <v>357</v>
      </c>
      <c r="D25" s="118">
        <v>331</v>
      </c>
      <c r="E25" s="117">
        <v>36</v>
      </c>
      <c r="F25" s="106">
        <f>SUM(G25:H25)</f>
        <v>830</v>
      </c>
      <c r="G25" s="118">
        <v>395</v>
      </c>
      <c r="H25" s="119">
        <v>435</v>
      </c>
      <c r="I25" s="115">
        <v>61</v>
      </c>
      <c r="J25" s="106">
        <f>SUM(K25:L25)</f>
        <v>738</v>
      </c>
      <c r="K25" s="118">
        <v>349</v>
      </c>
      <c r="L25" s="119">
        <v>389</v>
      </c>
      <c r="M25" s="117">
        <v>86</v>
      </c>
      <c r="N25" s="131">
        <f>SUM(O25:P25)</f>
        <v>374</v>
      </c>
      <c r="O25" s="118">
        <v>116</v>
      </c>
      <c r="P25" s="119">
        <v>258</v>
      </c>
    </row>
    <row r="26" spans="1:16" ht="15.95" customHeight="1" x14ac:dyDescent="0.15">
      <c r="A26" s="115">
        <v>12</v>
      </c>
      <c r="B26" s="106">
        <f>SUM(C26:D26)</f>
        <v>669</v>
      </c>
      <c r="C26" s="118">
        <v>336</v>
      </c>
      <c r="D26" s="118">
        <v>333</v>
      </c>
      <c r="E26" s="117">
        <v>37</v>
      </c>
      <c r="F26" s="106">
        <f>SUM(G26:H26)</f>
        <v>806</v>
      </c>
      <c r="G26" s="118">
        <v>402</v>
      </c>
      <c r="H26" s="119">
        <v>404</v>
      </c>
      <c r="I26" s="115">
        <v>62</v>
      </c>
      <c r="J26" s="106">
        <f>SUM(K26:L26)</f>
        <v>754</v>
      </c>
      <c r="K26" s="118">
        <v>389</v>
      </c>
      <c r="L26" s="119">
        <v>365</v>
      </c>
      <c r="M26" s="117">
        <v>87</v>
      </c>
      <c r="N26" s="131">
        <f>SUM(O26:P26)</f>
        <v>347</v>
      </c>
      <c r="O26" s="118">
        <v>138</v>
      </c>
      <c r="P26" s="119">
        <v>209</v>
      </c>
    </row>
    <row r="27" spans="1:16" ht="15.95" customHeight="1" x14ac:dyDescent="0.15">
      <c r="A27" s="115">
        <v>13</v>
      </c>
      <c r="B27" s="106">
        <f>SUM(C27:D27)</f>
        <v>753</v>
      </c>
      <c r="C27" s="118">
        <v>377</v>
      </c>
      <c r="D27" s="118">
        <v>376</v>
      </c>
      <c r="E27" s="117">
        <v>38</v>
      </c>
      <c r="F27" s="106">
        <f>SUM(G27:H27)</f>
        <v>864</v>
      </c>
      <c r="G27" s="118">
        <v>427</v>
      </c>
      <c r="H27" s="119">
        <v>437</v>
      </c>
      <c r="I27" s="115">
        <v>63</v>
      </c>
      <c r="J27" s="106">
        <f>SUM(K27:L27)</f>
        <v>830</v>
      </c>
      <c r="K27" s="118">
        <v>408</v>
      </c>
      <c r="L27" s="119">
        <v>422</v>
      </c>
      <c r="M27" s="117">
        <v>88</v>
      </c>
      <c r="N27" s="131">
        <f>SUM(O27:P27)</f>
        <v>261</v>
      </c>
      <c r="O27" s="118">
        <v>84</v>
      </c>
      <c r="P27" s="119">
        <v>177</v>
      </c>
    </row>
    <row r="28" spans="1:16" ht="15.95" customHeight="1" x14ac:dyDescent="0.15">
      <c r="A28" s="115">
        <v>14</v>
      </c>
      <c r="B28" s="106">
        <f>SUM(C28:D28)</f>
        <v>799</v>
      </c>
      <c r="C28" s="118">
        <v>415</v>
      </c>
      <c r="D28" s="118">
        <v>384</v>
      </c>
      <c r="E28" s="117">
        <v>39</v>
      </c>
      <c r="F28" s="106">
        <f>SUM(G28:H28)</f>
        <v>907</v>
      </c>
      <c r="G28" s="118">
        <v>413</v>
      </c>
      <c r="H28" s="119">
        <v>494</v>
      </c>
      <c r="I28" s="115">
        <v>64</v>
      </c>
      <c r="J28" s="106">
        <f>SUM(K28:L28)</f>
        <v>753</v>
      </c>
      <c r="K28" s="118">
        <v>355</v>
      </c>
      <c r="L28" s="119">
        <v>398</v>
      </c>
      <c r="M28" s="117">
        <v>89</v>
      </c>
      <c r="N28" s="131">
        <f>SUM(O28:P28)</f>
        <v>214</v>
      </c>
      <c r="O28" s="118">
        <v>69</v>
      </c>
      <c r="P28" s="119">
        <v>145</v>
      </c>
    </row>
    <row r="29" spans="1:16" ht="15.95" customHeight="1" x14ac:dyDescent="0.15">
      <c r="A29" s="115"/>
      <c r="B29" s="106"/>
      <c r="C29" s="91"/>
      <c r="D29" s="116"/>
      <c r="E29" s="117"/>
      <c r="F29" s="106"/>
      <c r="G29" s="91"/>
      <c r="H29" s="116"/>
      <c r="I29" s="115"/>
      <c r="J29" s="106"/>
      <c r="K29" s="91"/>
      <c r="L29" s="116"/>
      <c r="M29" s="117"/>
      <c r="N29" s="131"/>
      <c r="O29" s="83"/>
      <c r="P29" s="116"/>
    </row>
    <row r="30" spans="1:16" ht="15.95" customHeight="1" x14ac:dyDescent="0.15">
      <c r="A30" s="115" t="s">
        <v>596</v>
      </c>
      <c r="B30" s="106">
        <f>SUM(C30:D30)</f>
        <v>4394</v>
      </c>
      <c r="C30" s="106">
        <f>SUM(C32:C36)</f>
        <v>2252</v>
      </c>
      <c r="D30" s="106">
        <f>SUM(D32:D36)</f>
        <v>2142</v>
      </c>
      <c r="E30" s="117" t="s">
        <v>595</v>
      </c>
      <c r="F30" s="106">
        <f>SUM(F32:F36)</f>
        <v>5585</v>
      </c>
      <c r="G30" s="106">
        <f>SUM(G32:G36)</f>
        <v>2739</v>
      </c>
      <c r="H30" s="130">
        <f>SUM(H32:H36)</f>
        <v>2846</v>
      </c>
      <c r="I30" s="115" t="s">
        <v>594</v>
      </c>
      <c r="J30" s="106">
        <f>SUM(J32:J36)</f>
        <v>5000</v>
      </c>
      <c r="K30" s="106">
        <f>SUM(K32:K36)</f>
        <v>2343</v>
      </c>
      <c r="L30" s="130">
        <f>SUM(L32:L36)</f>
        <v>2657</v>
      </c>
      <c r="M30" s="96" t="s">
        <v>593</v>
      </c>
      <c r="N30" s="131">
        <f>SUM(N32:N36)</f>
        <v>663</v>
      </c>
      <c r="O30" s="131">
        <f>SUM(O32:O36)</f>
        <v>159</v>
      </c>
      <c r="P30" s="130">
        <f>SUM(P32:P36)</f>
        <v>504</v>
      </c>
    </row>
    <row r="31" spans="1:16" ht="12" customHeight="1" x14ac:dyDescent="0.15">
      <c r="A31" s="115"/>
      <c r="B31" s="106"/>
      <c r="C31" s="91"/>
      <c r="D31" s="116"/>
      <c r="E31" s="117"/>
      <c r="F31" s="106"/>
      <c r="G31" s="91"/>
      <c r="H31" s="116"/>
      <c r="I31" s="115"/>
      <c r="J31" s="106"/>
      <c r="K31" s="91"/>
      <c r="L31" s="116"/>
      <c r="M31" s="117"/>
      <c r="N31" s="131"/>
      <c r="O31" s="83"/>
      <c r="P31" s="116"/>
    </row>
    <row r="32" spans="1:16" ht="15.95" customHeight="1" x14ac:dyDescent="0.15">
      <c r="A32" s="115">
        <v>15</v>
      </c>
      <c r="B32" s="106">
        <f>SUM(C32:D32)</f>
        <v>822</v>
      </c>
      <c r="C32" s="118">
        <v>420</v>
      </c>
      <c r="D32" s="118">
        <v>402</v>
      </c>
      <c r="E32" s="117">
        <v>40</v>
      </c>
      <c r="F32" s="106">
        <f>SUM(G32:H32)</f>
        <v>901</v>
      </c>
      <c r="G32" s="118">
        <v>443</v>
      </c>
      <c r="H32" s="119">
        <v>458</v>
      </c>
      <c r="I32" s="115">
        <v>65</v>
      </c>
      <c r="J32" s="106">
        <f>SUM(K32:L32)</f>
        <v>834</v>
      </c>
      <c r="K32" s="118">
        <v>408</v>
      </c>
      <c r="L32" s="119">
        <v>426</v>
      </c>
      <c r="M32" s="117">
        <v>90</v>
      </c>
      <c r="N32" s="131">
        <f>SUM(O32:P32)</f>
        <v>216</v>
      </c>
      <c r="O32" s="118">
        <v>54</v>
      </c>
      <c r="P32" s="119">
        <v>162</v>
      </c>
    </row>
    <row r="33" spans="1:17" ht="15.95" customHeight="1" x14ac:dyDescent="0.15">
      <c r="A33" s="115">
        <v>16</v>
      </c>
      <c r="B33" s="106">
        <f>SUM(C33:D33)</f>
        <v>831</v>
      </c>
      <c r="C33" s="118">
        <v>425</v>
      </c>
      <c r="D33" s="118">
        <v>406</v>
      </c>
      <c r="E33" s="117">
        <v>41</v>
      </c>
      <c r="F33" s="106">
        <f>SUM(G33:H33)</f>
        <v>1047</v>
      </c>
      <c r="G33" s="118">
        <v>533</v>
      </c>
      <c r="H33" s="119">
        <v>514</v>
      </c>
      <c r="I33" s="115">
        <v>66</v>
      </c>
      <c r="J33" s="106">
        <f>SUM(K33:L33)</f>
        <v>926</v>
      </c>
      <c r="K33" s="118">
        <v>448</v>
      </c>
      <c r="L33" s="119">
        <v>478</v>
      </c>
      <c r="M33" s="117">
        <v>91</v>
      </c>
      <c r="N33" s="131">
        <f>SUM(O33:P33)</f>
        <v>130</v>
      </c>
      <c r="O33" s="118">
        <v>38</v>
      </c>
      <c r="P33" s="119">
        <v>92</v>
      </c>
    </row>
    <row r="34" spans="1:17" ht="15.95" customHeight="1" x14ac:dyDescent="0.15">
      <c r="A34" s="115">
        <v>17</v>
      </c>
      <c r="B34" s="106">
        <f>SUM(C34:D34)</f>
        <v>864</v>
      </c>
      <c r="C34" s="118">
        <v>452</v>
      </c>
      <c r="D34" s="118">
        <v>412</v>
      </c>
      <c r="E34" s="117">
        <v>42</v>
      </c>
      <c r="F34" s="106">
        <f>SUM(G34:H34)</f>
        <v>1081</v>
      </c>
      <c r="G34" s="118">
        <v>526</v>
      </c>
      <c r="H34" s="119">
        <v>555</v>
      </c>
      <c r="I34" s="115">
        <v>67</v>
      </c>
      <c r="J34" s="106">
        <f>SUM(K34:L34)</f>
        <v>962</v>
      </c>
      <c r="K34" s="118">
        <v>430</v>
      </c>
      <c r="L34" s="119">
        <v>532</v>
      </c>
      <c r="M34" s="117">
        <v>92</v>
      </c>
      <c r="N34" s="131">
        <f>SUM(O34:P34)</f>
        <v>126</v>
      </c>
      <c r="O34" s="118">
        <v>27</v>
      </c>
      <c r="P34" s="119">
        <v>99</v>
      </c>
    </row>
    <row r="35" spans="1:17" ht="15.95" customHeight="1" x14ac:dyDescent="0.15">
      <c r="A35" s="115">
        <v>18</v>
      </c>
      <c r="B35" s="106">
        <f>SUM(C35:D35)</f>
        <v>947</v>
      </c>
      <c r="C35" s="118">
        <v>493</v>
      </c>
      <c r="D35" s="118">
        <v>454</v>
      </c>
      <c r="E35" s="117">
        <v>43</v>
      </c>
      <c r="F35" s="106">
        <f>SUM(G35:H35)</f>
        <v>1176</v>
      </c>
      <c r="G35" s="118">
        <v>549</v>
      </c>
      <c r="H35" s="119">
        <v>627</v>
      </c>
      <c r="I35" s="115">
        <v>68</v>
      </c>
      <c r="J35" s="106">
        <f>SUM(K35:L35)</f>
        <v>1065</v>
      </c>
      <c r="K35" s="118">
        <v>477</v>
      </c>
      <c r="L35" s="119">
        <v>588</v>
      </c>
      <c r="M35" s="117">
        <v>93</v>
      </c>
      <c r="N35" s="131">
        <f>SUM(O35:P35)</f>
        <v>103</v>
      </c>
      <c r="O35" s="118">
        <v>23</v>
      </c>
      <c r="P35" s="119">
        <v>80</v>
      </c>
    </row>
    <row r="36" spans="1:17" ht="15.95" customHeight="1" x14ac:dyDescent="0.15">
      <c r="A36" s="115">
        <v>19</v>
      </c>
      <c r="B36" s="106">
        <f>SUM(C36:D36)</f>
        <v>930</v>
      </c>
      <c r="C36" s="118">
        <v>462</v>
      </c>
      <c r="D36" s="118">
        <v>468</v>
      </c>
      <c r="E36" s="117">
        <v>44</v>
      </c>
      <c r="F36" s="106">
        <f>SUM(G36:H36)</f>
        <v>1380</v>
      </c>
      <c r="G36" s="118">
        <v>688</v>
      </c>
      <c r="H36" s="119">
        <v>692</v>
      </c>
      <c r="I36" s="115">
        <v>69</v>
      </c>
      <c r="J36" s="106">
        <f>SUM(K36:L36)</f>
        <v>1213</v>
      </c>
      <c r="K36" s="118">
        <v>580</v>
      </c>
      <c r="L36" s="119">
        <v>633</v>
      </c>
      <c r="M36" s="117">
        <v>94</v>
      </c>
      <c r="N36" s="131">
        <f>SUM(O36:P36)</f>
        <v>88</v>
      </c>
      <c r="O36" s="118">
        <v>17</v>
      </c>
      <c r="P36" s="119">
        <v>71</v>
      </c>
    </row>
    <row r="37" spans="1:17" ht="15.95" customHeight="1" x14ac:dyDescent="0.15">
      <c r="A37" s="115"/>
      <c r="B37" s="106"/>
      <c r="C37" s="91"/>
      <c r="D37" s="116"/>
      <c r="E37" s="117"/>
      <c r="F37" s="106"/>
      <c r="G37" s="91"/>
      <c r="H37" s="116"/>
      <c r="I37" s="115"/>
      <c r="J37" s="106"/>
      <c r="K37" s="91"/>
      <c r="L37" s="116"/>
      <c r="M37" s="117"/>
      <c r="N37" s="131"/>
      <c r="O37" s="83"/>
      <c r="P37" s="116"/>
    </row>
    <row r="38" spans="1:17" ht="15.95" customHeight="1" x14ac:dyDescent="0.15">
      <c r="A38" s="115" t="s">
        <v>592</v>
      </c>
      <c r="B38" s="106">
        <f>SUM(C38:D38)</f>
        <v>4421</v>
      </c>
      <c r="C38" s="106">
        <f>SUM(C40:C44)</f>
        <v>2174</v>
      </c>
      <c r="D38" s="106">
        <f>SUM(D40:D44)</f>
        <v>2247</v>
      </c>
      <c r="E38" s="117" t="s">
        <v>591</v>
      </c>
      <c r="F38" s="106">
        <f>SUM(F40:F44)</f>
        <v>6669</v>
      </c>
      <c r="G38" s="106">
        <f>SUM(G40:G44)</f>
        <v>3280</v>
      </c>
      <c r="H38" s="130">
        <f>SUM(H40:H44)</f>
        <v>3389</v>
      </c>
      <c r="I38" s="115" t="s">
        <v>590</v>
      </c>
      <c r="J38" s="106">
        <f>SUM(J40:J44)</f>
        <v>4635</v>
      </c>
      <c r="K38" s="106">
        <f>SUM(K40:K44)</f>
        <v>2066</v>
      </c>
      <c r="L38" s="130">
        <f>SUM(L40:L44)</f>
        <v>2569</v>
      </c>
      <c r="M38" s="96" t="s">
        <v>589</v>
      </c>
      <c r="N38" s="131">
        <f>SUM(N40:N44)</f>
        <v>181</v>
      </c>
      <c r="O38" s="131">
        <f>SUM(O40:O44)</f>
        <v>20</v>
      </c>
      <c r="P38" s="130">
        <f>SUM(P40:P44)</f>
        <v>161</v>
      </c>
    </row>
    <row r="39" spans="1:17" ht="12" customHeight="1" x14ac:dyDescent="0.15">
      <c r="A39" s="115"/>
      <c r="B39" s="106"/>
      <c r="C39" s="91"/>
      <c r="D39" s="116"/>
      <c r="E39" s="117"/>
      <c r="F39" s="106"/>
      <c r="G39" s="91"/>
      <c r="H39" s="116"/>
      <c r="I39" s="115"/>
      <c r="J39" s="106"/>
      <c r="K39" s="91"/>
      <c r="L39" s="116"/>
      <c r="M39" s="117"/>
      <c r="N39" s="131"/>
      <c r="O39" s="83"/>
      <c r="P39" s="116"/>
    </row>
    <row r="40" spans="1:17" ht="15.95" customHeight="1" x14ac:dyDescent="0.15">
      <c r="A40" s="115">
        <v>20</v>
      </c>
      <c r="B40" s="106">
        <f>SUM(C40:D40)</f>
        <v>929</v>
      </c>
      <c r="C40" s="118">
        <v>453</v>
      </c>
      <c r="D40" s="118">
        <v>476</v>
      </c>
      <c r="E40" s="117">
        <v>45</v>
      </c>
      <c r="F40" s="106">
        <f>SUM(G40:H40)</f>
        <v>1388</v>
      </c>
      <c r="G40" s="118">
        <v>653</v>
      </c>
      <c r="H40" s="119">
        <v>735</v>
      </c>
      <c r="I40" s="115">
        <v>70</v>
      </c>
      <c r="J40" s="106">
        <f>SUM(K40:L40)</f>
        <v>1174</v>
      </c>
      <c r="K40" s="118">
        <v>520</v>
      </c>
      <c r="L40" s="119">
        <v>654</v>
      </c>
      <c r="M40" s="117">
        <v>95</v>
      </c>
      <c r="N40" s="131">
        <f t="shared" ref="N40:N45" si="0">SUM(O40:P40)</f>
        <v>70</v>
      </c>
      <c r="O40" s="118">
        <v>10</v>
      </c>
      <c r="P40" s="119">
        <v>60</v>
      </c>
    </row>
    <row r="41" spans="1:17" ht="15.95" customHeight="1" x14ac:dyDescent="0.15">
      <c r="A41" s="115">
        <v>21</v>
      </c>
      <c r="B41" s="106">
        <f>SUM(C41:D41)</f>
        <v>926</v>
      </c>
      <c r="C41" s="118">
        <v>439</v>
      </c>
      <c r="D41" s="118">
        <v>487</v>
      </c>
      <c r="E41" s="117">
        <v>46</v>
      </c>
      <c r="F41" s="106">
        <f>SUM(G41:H41)</f>
        <v>1370</v>
      </c>
      <c r="G41" s="118">
        <v>689</v>
      </c>
      <c r="H41" s="119">
        <v>681</v>
      </c>
      <c r="I41" s="115">
        <v>71</v>
      </c>
      <c r="J41" s="106">
        <f>SUM(K41:L41)</f>
        <v>1105</v>
      </c>
      <c r="K41" s="118">
        <v>512</v>
      </c>
      <c r="L41" s="119">
        <v>593</v>
      </c>
      <c r="M41" s="117">
        <v>96</v>
      </c>
      <c r="N41" s="131">
        <f t="shared" si="0"/>
        <v>46</v>
      </c>
      <c r="O41" s="118">
        <v>5</v>
      </c>
      <c r="P41" s="119">
        <v>41</v>
      </c>
    </row>
    <row r="42" spans="1:17" ht="15.95" customHeight="1" x14ac:dyDescent="0.15">
      <c r="A42" s="115">
        <v>22</v>
      </c>
      <c r="B42" s="106">
        <f>SUM(C42:D42)</f>
        <v>877</v>
      </c>
      <c r="C42" s="118">
        <v>435</v>
      </c>
      <c r="D42" s="118">
        <v>442</v>
      </c>
      <c r="E42" s="117">
        <v>47</v>
      </c>
      <c r="F42" s="106">
        <f>SUM(G42:H42)</f>
        <v>1347</v>
      </c>
      <c r="G42" s="118">
        <v>689</v>
      </c>
      <c r="H42" s="119">
        <v>658</v>
      </c>
      <c r="I42" s="115">
        <v>72</v>
      </c>
      <c r="J42" s="106">
        <f>SUM(K42:L42)</f>
        <v>716</v>
      </c>
      <c r="K42" s="118">
        <v>292</v>
      </c>
      <c r="L42" s="119">
        <v>424</v>
      </c>
      <c r="M42" s="117">
        <v>97</v>
      </c>
      <c r="N42" s="131">
        <f t="shared" si="0"/>
        <v>24</v>
      </c>
      <c r="O42" s="118">
        <v>4</v>
      </c>
      <c r="P42" s="119">
        <v>20</v>
      </c>
    </row>
    <row r="43" spans="1:17" ht="15.95" customHeight="1" x14ac:dyDescent="0.15">
      <c r="A43" s="115">
        <v>23</v>
      </c>
      <c r="B43" s="106">
        <f>SUM(C43:D43)</f>
        <v>868</v>
      </c>
      <c r="C43" s="118">
        <v>432</v>
      </c>
      <c r="D43" s="118">
        <v>436</v>
      </c>
      <c r="E43" s="117">
        <v>48</v>
      </c>
      <c r="F43" s="106">
        <f>SUM(G43:H43)</f>
        <v>1284</v>
      </c>
      <c r="G43" s="118">
        <v>633</v>
      </c>
      <c r="H43" s="119">
        <v>651</v>
      </c>
      <c r="I43" s="115">
        <v>73</v>
      </c>
      <c r="J43" s="106">
        <f>SUM(K43:L43)</f>
        <v>712</v>
      </c>
      <c r="K43" s="118">
        <v>321</v>
      </c>
      <c r="L43" s="119">
        <v>391</v>
      </c>
      <c r="M43" s="117">
        <v>98</v>
      </c>
      <c r="N43" s="131">
        <f t="shared" si="0"/>
        <v>25</v>
      </c>
      <c r="O43" s="118">
        <v>1</v>
      </c>
      <c r="P43" s="119">
        <v>24</v>
      </c>
    </row>
    <row r="44" spans="1:17" ht="15.95" customHeight="1" thickBot="1" x14ac:dyDescent="0.2">
      <c r="A44" s="121">
        <v>24</v>
      </c>
      <c r="B44" s="108">
        <f>SUM(C44:D44)</f>
        <v>821</v>
      </c>
      <c r="C44" s="122">
        <v>415</v>
      </c>
      <c r="D44" s="123">
        <v>406</v>
      </c>
      <c r="E44" s="124">
        <v>49</v>
      </c>
      <c r="F44" s="108">
        <f>SUM(G44:H44)</f>
        <v>1280</v>
      </c>
      <c r="G44" s="122">
        <v>616</v>
      </c>
      <c r="H44" s="123">
        <v>664</v>
      </c>
      <c r="I44" s="121">
        <v>74</v>
      </c>
      <c r="J44" s="107">
        <f>SUM(K44:L44)</f>
        <v>928</v>
      </c>
      <c r="K44" s="122">
        <v>421</v>
      </c>
      <c r="L44" s="123">
        <v>507</v>
      </c>
      <c r="M44" s="117">
        <v>99</v>
      </c>
      <c r="N44" s="131">
        <f t="shared" si="0"/>
        <v>16</v>
      </c>
      <c r="O44" s="118">
        <v>0</v>
      </c>
      <c r="P44" s="119">
        <v>16</v>
      </c>
    </row>
    <row r="45" spans="1:17" ht="15.95" customHeight="1" thickBot="1" x14ac:dyDescent="0.2">
      <c r="I45" s="26"/>
      <c r="J45" s="91"/>
      <c r="K45" s="91"/>
      <c r="L45" s="125"/>
      <c r="M45" s="126" t="s">
        <v>588</v>
      </c>
      <c r="N45" s="131">
        <f t="shared" si="0"/>
        <v>38</v>
      </c>
      <c r="O45" s="118">
        <v>4</v>
      </c>
      <c r="P45" s="127">
        <v>34</v>
      </c>
      <c r="Q45" s="28"/>
    </row>
    <row r="46" spans="1:17" ht="15.95" customHeight="1" x14ac:dyDescent="0.15">
      <c r="I46" s="18"/>
      <c r="J46" s="83"/>
      <c r="K46" s="83"/>
      <c r="L46" s="83"/>
      <c r="M46" s="109"/>
      <c r="N46" s="738" t="s">
        <v>654</v>
      </c>
      <c r="O46" s="739"/>
      <c r="P46" s="739"/>
      <c r="Q46" s="21"/>
    </row>
    <row r="47" spans="1:17" ht="15.95" customHeight="1" x14ac:dyDescent="0.15">
      <c r="N47" s="129"/>
      <c r="O47" s="129"/>
      <c r="P47" s="129"/>
    </row>
  </sheetData>
  <sheetProtection sheet="1"/>
  <mergeCells count="2">
    <mergeCell ref="N1:P1"/>
    <mergeCell ref="N46:P46"/>
  </mergeCells>
  <phoneticPr fontId="2"/>
  <printOptions horizontalCentered="1"/>
  <pageMargins left="0.78740157480314965" right="0.78740157480314965" top="0.98425196850393704" bottom="0.98425196850393704" header="0.51181102362204722" footer="0.51181102362204722"/>
  <pageSetup paperSize="9" firstPageNumber="8" orientation="portrait" useFirstPageNumber="1" r:id="rId1"/>
  <headerFooter alignWithMargins="0">
    <oddFooter xml:space="preserve">&amp;C&amp;P
</oddFooter>
  </headerFooter>
  <colBreaks count="1" manualBreakCount="1">
    <brk id="8" max="1048575"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9"/>
  <dimension ref="A1:K24"/>
  <sheetViews>
    <sheetView zoomScaleNormal="100" workbookViewId="0">
      <selection activeCell="P11" sqref="P11"/>
    </sheetView>
  </sheetViews>
  <sheetFormatPr defaultRowHeight="13.5" x14ac:dyDescent="0.15"/>
  <cols>
    <col min="1" max="1" width="7.5" style="83" customWidth="1"/>
    <col min="2" max="2" width="14" style="83" customWidth="1"/>
    <col min="3" max="3" width="13.625" style="83" customWidth="1"/>
    <col min="4" max="11" width="13.125" style="83" customWidth="1"/>
    <col min="12" max="12" width="6.25" style="83" customWidth="1"/>
    <col min="13" max="16384" width="9" style="83"/>
  </cols>
  <sheetData>
    <row r="1" spans="1:11" ht="23.1" customHeight="1" thickBot="1" x14ac:dyDescent="0.2">
      <c r="A1" s="985">
        <v>70</v>
      </c>
      <c r="B1" s="95" t="s">
        <v>1454</v>
      </c>
      <c r="C1" s="95"/>
      <c r="D1" s="95"/>
      <c r="E1" s="95"/>
      <c r="F1" s="95"/>
      <c r="G1" s="95"/>
      <c r="H1" s="95"/>
      <c r="I1" s="95"/>
      <c r="J1" s="728" t="s">
        <v>1246</v>
      </c>
      <c r="K1" s="674"/>
    </row>
    <row r="2" spans="1:11" ht="23.1" customHeight="1" x14ac:dyDescent="0.15">
      <c r="A2" s="985"/>
      <c r="B2" s="1068" t="s">
        <v>943</v>
      </c>
      <c r="C2" s="838" t="s">
        <v>109</v>
      </c>
      <c r="D2" s="730" t="s">
        <v>1455</v>
      </c>
      <c r="E2" s="660"/>
      <c r="F2" s="660"/>
      <c r="G2" s="721" t="s">
        <v>1456</v>
      </c>
      <c r="H2" s="764" t="s">
        <v>1457</v>
      </c>
      <c r="I2" s="752" t="s">
        <v>1458</v>
      </c>
      <c r="J2" s="838" t="s">
        <v>1459</v>
      </c>
      <c r="K2" s="841" t="s">
        <v>1460</v>
      </c>
    </row>
    <row r="3" spans="1:11" ht="23.1" customHeight="1" x14ac:dyDescent="0.15">
      <c r="A3" s="985"/>
      <c r="B3" s="1069"/>
      <c r="C3" s="864"/>
      <c r="D3" s="246" t="s">
        <v>491</v>
      </c>
      <c r="E3" s="99" t="s">
        <v>798</v>
      </c>
      <c r="F3" s="246" t="s">
        <v>797</v>
      </c>
      <c r="G3" s="668"/>
      <c r="H3" s="711"/>
      <c r="I3" s="652"/>
      <c r="J3" s="864"/>
      <c r="K3" s="1070"/>
    </row>
    <row r="4" spans="1:11" ht="23.1" customHeight="1" x14ac:dyDescent="0.15">
      <c r="A4" s="985"/>
      <c r="B4" s="92" t="s">
        <v>2012</v>
      </c>
      <c r="C4" s="585">
        <f>IF(SUM(E4:K4)=0,"",SUM(E4:K4))</f>
        <v>11730549</v>
      </c>
      <c r="D4" s="586">
        <f>IF(SUM(E4:F4)=0,"",SUM(E4:F4))</f>
        <v>4742096</v>
      </c>
      <c r="E4" s="92">
        <v>3824603</v>
      </c>
      <c r="F4" s="92">
        <v>917493</v>
      </c>
      <c r="G4" s="92">
        <v>5244131</v>
      </c>
      <c r="H4" s="92">
        <v>93414</v>
      </c>
      <c r="I4" s="92">
        <v>645135</v>
      </c>
      <c r="J4" s="92" t="s">
        <v>369</v>
      </c>
      <c r="K4" s="92">
        <v>1005773</v>
      </c>
    </row>
    <row r="5" spans="1:11" ht="23.1" customHeight="1" x14ac:dyDescent="0.15">
      <c r="A5" s="985"/>
      <c r="B5" s="231" t="s">
        <v>1663</v>
      </c>
      <c r="C5" s="587">
        <f>IF(SUM(E5:K5)=0,"",SUM(E5:K5))</f>
        <v>11681145</v>
      </c>
      <c r="D5" s="588">
        <f>IF(SUM(E5:F5)=0,"",SUM(E5:F5))</f>
        <v>4659435</v>
      </c>
      <c r="E5" s="92">
        <v>3769796</v>
      </c>
      <c r="F5" s="92">
        <v>889639</v>
      </c>
      <c r="G5" s="92">
        <v>5295697</v>
      </c>
      <c r="H5" s="92">
        <v>94027</v>
      </c>
      <c r="I5" s="92">
        <v>631330</v>
      </c>
      <c r="J5" s="92" t="s">
        <v>369</v>
      </c>
      <c r="K5" s="92">
        <v>1000656</v>
      </c>
    </row>
    <row r="6" spans="1:11" ht="23.1" customHeight="1" x14ac:dyDescent="0.15">
      <c r="A6" s="985"/>
      <c r="B6" s="231" t="s">
        <v>1844</v>
      </c>
      <c r="C6" s="587">
        <f>IF(SUM(E6:K6)=0,"",SUM(E6:K6))</f>
        <v>11731110</v>
      </c>
      <c r="D6" s="588">
        <f>IF(SUM(E6:F6)=0,"",SUM(E6:F6))</f>
        <v>4676989</v>
      </c>
      <c r="E6" s="92">
        <v>3861130</v>
      </c>
      <c r="F6" s="92">
        <v>815859</v>
      </c>
      <c r="G6" s="92">
        <v>5326201</v>
      </c>
      <c r="H6" s="92">
        <v>111981</v>
      </c>
      <c r="I6" s="92">
        <v>612196</v>
      </c>
      <c r="J6" s="92" t="s">
        <v>369</v>
      </c>
      <c r="K6" s="92">
        <v>1003743</v>
      </c>
    </row>
    <row r="7" spans="1:11" ht="23.1" customHeight="1" x14ac:dyDescent="0.15">
      <c r="A7" s="985"/>
      <c r="B7" s="231" t="s">
        <v>1953</v>
      </c>
      <c r="C7" s="587">
        <f>IF(SUM(E7:K7)=0,"",SUM(E7:K7))</f>
        <v>11850984</v>
      </c>
      <c r="D7" s="588">
        <f>IF(SUM(E7:F7)=0,"",SUM(E7:F7))</f>
        <v>4842692</v>
      </c>
      <c r="E7" s="92">
        <v>3843052</v>
      </c>
      <c r="F7" s="92">
        <v>999640</v>
      </c>
      <c r="G7" s="92">
        <v>5303899</v>
      </c>
      <c r="H7" s="92">
        <v>121168</v>
      </c>
      <c r="I7" s="92">
        <v>583268</v>
      </c>
      <c r="J7" s="92" t="s">
        <v>369</v>
      </c>
      <c r="K7" s="92">
        <v>999957</v>
      </c>
    </row>
    <row r="8" spans="1:11" ht="23.1" customHeight="1" thickBot="1" x14ac:dyDescent="0.2">
      <c r="A8" s="985"/>
      <c r="B8" s="232" t="s">
        <v>2013</v>
      </c>
      <c r="C8" s="589">
        <f>IF(SUM(E8:K8)=0,"",SUM(E8:K8))</f>
        <v>11794357</v>
      </c>
      <c r="D8" s="590">
        <f>IF(SUM(E8:F8)=0,"",SUM(E8:F8))</f>
        <v>4786695</v>
      </c>
      <c r="E8" s="377">
        <v>3880462</v>
      </c>
      <c r="F8" s="377">
        <v>906233</v>
      </c>
      <c r="G8" s="377">
        <v>5312219</v>
      </c>
      <c r="H8" s="377">
        <v>126278</v>
      </c>
      <c r="I8" s="377">
        <v>577002</v>
      </c>
      <c r="J8" s="377" t="s">
        <v>1</v>
      </c>
      <c r="K8" s="377">
        <v>992163</v>
      </c>
    </row>
    <row r="9" spans="1:11" ht="23.1" customHeight="1" x14ac:dyDescent="0.15">
      <c r="A9" s="985"/>
      <c r="J9" s="728" t="s">
        <v>793</v>
      </c>
      <c r="K9" s="674"/>
    </row>
    <row r="10" spans="1:11" ht="23.1" customHeight="1" x14ac:dyDescent="0.15">
      <c r="A10" s="985"/>
      <c r="J10" s="92"/>
      <c r="K10" s="21"/>
    </row>
    <row r="11" spans="1:11" ht="23.1" customHeight="1" thickBot="1" x14ac:dyDescent="0.2">
      <c r="A11" s="985"/>
      <c r="B11" s="95" t="s">
        <v>1461</v>
      </c>
      <c r="C11" s="95"/>
      <c r="D11" s="95"/>
      <c r="E11" s="95"/>
      <c r="F11" s="95"/>
      <c r="G11" s="95"/>
      <c r="H11" s="95"/>
      <c r="I11" s="110" t="s">
        <v>1462</v>
      </c>
      <c r="J11" s="91"/>
      <c r="K11" s="91"/>
    </row>
    <row r="12" spans="1:11" ht="23.1" customHeight="1" x14ac:dyDescent="0.15">
      <c r="A12" s="985"/>
      <c r="B12" s="730" t="s">
        <v>664</v>
      </c>
      <c r="C12" s="662"/>
      <c r="D12" s="112" t="s">
        <v>1463</v>
      </c>
      <c r="E12" s="112" t="s">
        <v>1456</v>
      </c>
      <c r="F12" s="112" t="s">
        <v>1457</v>
      </c>
      <c r="G12" s="480" t="s">
        <v>1458</v>
      </c>
      <c r="H12" s="480" t="s">
        <v>1464</v>
      </c>
      <c r="I12" s="85" t="s">
        <v>817</v>
      </c>
      <c r="J12" s="516"/>
      <c r="K12" s="91"/>
    </row>
    <row r="13" spans="1:11" ht="23.1" customHeight="1" x14ac:dyDescent="0.15">
      <c r="A13" s="985"/>
      <c r="B13" s="987" t="s">
        <v>2012</v>
      </c>
      <c r="C13" s="339" t="s">
        <v>1465</v>
      </c>
      <c r="D13" s="93">
        <v>60081</v>
      </c>
      <c r="E13" s="91">
        <v>67186</v>
      </c>
      <c r="F13" s="91">
        <v>1134</v>
      </c>
      <c r="G13" s="91">
        <v>8495</v>
      </c>
      <c r="H13" s="92">
        <v>12847</v>
      </c>
      <c r="I13" s="575">
        <f t="shared" ref="I13:I22" si="0">IF(SUM(D13:H13)=0,"",SUM(D13:H13))</f>
        <v>149743</v>
      </c>
      <c r="J13" s="91"/>
    </row>
    <row r="14" spans="1:11" ht="23.1" customHeight="1" x14ac:dyDescent="0.15">
      <c r="A14" s="985"/>
      <c r="B14" s="988"/>
      <c r="C14" s="339" t="s">
        <v>1466</v>
      </c>
      <c r="D14" s="93">
        <v>136132</v>
      </c>
      <c r="E14" s="91">
        <v>152229</v>
      </c>
      <c r="F14" s="91">
        <v>2570</v>
      </c>
      <c r="G14" s="91">
        <v>19247</v>
      </c>
      <c r="H14" s="92">
        <v>29110</v>
      </c>
      <c r="I14" s="575">
        <f t="shared" si="0"/>
        <v>339288</v>
      </c>
      <c r="J14" s="91"/>
    </row>
    <row r="15" spans="1:11" ht="23.1" customHeight="1" x14ac:dyDescent="0.15">
      <c r="A15" s="985"/>
      <c r="B15" s="987" t="s">
        <v>1663</v>
      </c>
      <c r="C15" s="339" t="s">
        <v>1465</v>
      </c>
      <c r="D15" s="93">
        <v>59277</v>
      </c>
      <c r="E15" s="91">
        <v>67766</v>
      </c>
      <c r="F15" s="91">
        <v>1156</v>
      </c>
      <c r="G15" s="91">
        <v>8351</v>
      </c>
      <c r="H15" s="92">
        <v>12753</v>
      </c>
      <c r="I15" s="575">
        <f t="shared" si="0"/>
        <v>149303</v>
      </c>
      <c r="J15" s="91"/>
    </row>
    <row r="16" spans="1:11" ht="23.1" customHeight="1" x14ac:dyDescent="0.15">
      <c r="A16" s="985"/>
      <c r="B16" s="988"/>
      <c r="C16" s="339" t="s">
        <v>1466</v>
      </c>
      <c r="D16" s="93">
        <v>133197</v>
      </c>
      <c r="E16" s="91">
        <v>152274</v>
      </c>
      <c r="F16" s="91">
        <v>2597</v>
      </c>
      <c r="G16" s="91">
        <v>18766</v>
      </c>
      <c r="H16" s="92">
        <v>28656</v>
      </c>
      <c r="I16" s="575">
        <f t="shared" si="0"/>
        <v>335490</v>
      </c>
      <c r="J16" s="91"/>
    </row>
    <row r="17" spans="1:11" ht="23.1" customHeight="1" x14ac:dyDescent="0.15">
      <c r="A17" s="985"/>
      <c r="B17" s="987" t="s">
        <v>1844</v>
      </c>
      <c r="C17" s="339" t="s">
        <v>1465</v>
      </c>
      <c r="D17" s="93">
        <v>59976</v>
      </c>
      <c r="E17" s="91">
        <v>68741</v>
      </c>
      <c r="F17" s="91">
        <v>1396</v>
      </c>
      <c r="G17" s="91">
        <v>8131</v>
      </c>
      <c r="H17" s="92">
        <v>12912</v>
      </c>
      <c r="I17" s="575">
        <f t="shared" si="0"/>
        <v>151156</v>
      </c>
      <c r="J17" s="91"/>
    </row>
    <row r="18" spans="1:11" ht="23.1" customHeight="1" x14ac:dyDescent="0.15">
      <c r="A18" s="985"/>
      <c r="B18" s="988"/>
      <c r="C18" s="339" t="s">
        <v>1466</v>
      </c>
      <c r="D18" s="93">
        <v>133658</v>
      </c>
      <c r="E18" s="91">
        <v>153192</v>
      </c>
      <c r="F18" s="91">
        <v>3109</v>
      </c>
      <c r="G18" s="91">
        <v>18121</v>
      </c>
      <c r="H18" s="92">
        <v>28775</v>
      </c>
      <c r="I18" s="575">
        <f t="shared" si="0"/>
        <v>336855</v>
      </c>
      <c r="J18" s="91"/>
    </row>
    <row r="19" spans="1:11" ht="23.1" customHeight="1" x14ac:dyDescent="0.15">
      <c r="A19" s="985"/>
      <c r="B19" s="987" t="s">
        <v>1953</v>
      </c>
      <c r="C19" s="339" t="s">
        <v>1465</v>
      </c>
      <c r="D19" s="93">
        <v>62577</v>
      </c>
      <c r="E19" s="91">
        <v>69142</v>
      </c>
      <c r="F19" s="91">
        <v>1509</v>
      </c>
      <c r="G19" s="91">
        <v>7772</v>
      </c>
      <c r="H19" s="92">
        <v>13005</v>
      </c>
      <c r="I19" s="575">
        <f t="shared" si="0"/>
        <v>154005</v>
      </c>
      <c r="J19" s="91"/>
    </row>
    <row r="20" spans="1:11" ht="23.1" customHeight="1" x14ac:dyDescent="0.15">
      <c r="A20" s="985"/>
      <c r="B20" s="988"/>
      <c r="C20" s="339" t="s">
        <v>1466</v>
      </c>
      <c r="D20" s="93">
        <v>137991</v>
      </c>
      <c r="E20" s="91">
        <v>152467</v>
      </c>
      <c r="F20" s="91">
        <v>3328</v>
      </c>
      <c r="G20" s="91">
        <v>17138</v>
      </c>
      <c r="H20" s="92">
        <v>28677</v>
      </c>
      <c r="I20" s="575">
        <f t="shared" si="0"/>
        <v>339601</v>
      </c>
      <c r="J20" s="91"/>
    </row>
    <row r="21" spans="1:11" ht="23.1" customHeight="1" x14ac:dyDescent="0.15">
      <c r="A21" s="985"/>
      <c r="B21" s="987" t="s">
        <v>2013</v>
      </c>
      <c r="C21" s="339" t="s">
        <v>1465</v>
      </c>
      <c r="D21" s="584">
        <v>62451</v>
      </c>
      <c r="E21" s="374">
        <v>69907</v>
      </c>
      <c r="F21" s="374">
        <v>1575</v>
      </c>
      <c r="G21" s="374">
        <v>7728</v>
      </c>
      <c r="H21" s="375">
        <v>13012</v>
      </c>
      <c r="I21" s="575">
        <f t="shared" si="0"/>
        <v>154673</v>
      </c>
      <c r="J21" s="91"/>
      <c r="K21" s="91"/>
    </row>
    <row r="22" spans="1:11" ht="23.1" customHeight="1" thickBot="1" x14ac:dyDescent="0.2">
      <c r="A22" s="985"/>
      <c r="B22" s="988"/>
      <c r="C22" s="339" t="s">
        <v>1466</v>
      </c>
      <c r="D22" s="584">
        <v>135997</v>
      </c>
      <c r="E22" s="374">
        <v>152235</v>
      </c>
      <c r="F22" s="374">
        <v>3431</v>
      </c>
      <c r="G22" s="374">
        <v>16830</v>
      </c>
      <c r="H22" s="375">
        <v>28335</v>
      </c>
      <c r="I22" s="575">
        <f t="shared" si="0"/>
        <v>336828</v>
      </c>
      <c r="J22" s="91"/>
      <c r="K22" s="91"/>
    </row>
    <row r="23" spans="1:11" ht="23.1" customHeight="1" x14ac:dyDescent="0.15">
      <c r="A23" s="985"/>
      <c r="B23" s="97"/>
      <c r="C23" s="97"/>
      <c r="D23" s="97"/>
      <c r="E23" s="97"/>
      <c r="F23" s="97"/>
      <c r="G23" s="97"/>
      <c r="H23" s="738" t="s">
        <v>793</v>
      </c>
      <c r="I23" s="738"/>
      <c r="J23" s="92"/>
    </row>
    <row r="24" spans="1:11" ht="23.1" customHeight="1" x14ac:dyDescent="0.15">
      <c r="D24" s="83" t="s">
        <v>1467</v>
      </c>
    </row>
  </sheetData>
  <sheetProtection sheet="1"/>
  <mergeCells count="18">
    <mergeCell ref="B15:B16"/>
    <mergeCell ref="B17:B18"/>
    <mergeCell ref="H23:I23"/>
    <mergeCell ref="J9:K9"/>
    <mergeCell ref="B12:C12"/>
    <mergeCell ref="B19:B20"/>
    <mergeCell ref="A1:A23"/>
    <mergeCell ref="J1:K1"/>
    <mergeCell ref="B2:B3"/>
    <mergeCell ref="C2:C3"/>
    <mergeCell ref="D2:F2"/>
    <mergeCell ref="G2:G3"/>
    <mergeCell ref="H2:H3"/>
    <mergeCell ref="I2:I3"/>
    <mergeCell ref="J2:J3"/>
    <mergeCell ref="K2:K3"/>
    <mergeCell ref="B21:B22"/>
    <mergeCell ref="B13:B14"/>
  </mergeCells>
  <phoneticPr fontId="2"/>
  <pageMargins left="0.39370078740157483" right="0.39370078740157483" top="0.78740157480314965" bottom="0.39370078740157483" header="0.51181102362204722" footer="0.51181102362204722"/>
  <pageSetup paperSize="9" orientation="landscape"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0"/>
  <dimension ref="A1:P29"/>
  <sheetViews>
    <sheetView zoomScaleNormal="100" workbookViewId="0">
      <selection activeCell="P11" sqref="P11"/>
    </sheetView>
  </sheetViews>
  <sheetFormatPr defaultRowHeight="13.5" x14ac:dyDescent="0.15"/>
  <cols>
    <col min="1" max="1" width="6.5" style="83" customWidth="1"/>
    <col min="2" max="2" width="13.75" style="83" customWidth="1"/>
    <col min="3" max="3" width="5.25" style="83" bestFit="1" customWidth="1"/>
    <col min="4" max="4" width="9" style="83" customWidth="1"/>
    <col min="5" max="15" width="8.625" style="83" customWidth="1"/>
    <col min="16" max="16" width="9.125" style="83" customWidth="1"/>
    <col min="17" max="16384" width="9" style="83"/>
  </cols>
  <sheetData>
    <row r="1" spans="1:16" ht="20.100000000000001" customHeight="1" thickBot="1" x14ac:dyDescent="0.2">
      <c r="A1" s="762">
        <v>71</v>
      </c>
      <c r="B1" s="95" t="s">
        <v>1468</v>
      </c>
      <c r="C1" s="95"/>
      <c r="D1" s="95"/>
      <c r="E1" s="95"/>
      <c r="F1" s="95"/>
      <c r="G1" s="95"/>
      <c r="H1" s="95"/>
      <c r="I1" s="95"/>
      <c r="J1" s="95"/>
      <c r="K1" s="95"/>
      <c r="L1" s="95"/>
      <c r="M1" s="95"/>
      <c r="N1" s="737" t="s">
        <v>1469</v>
      </c>
      <c r="O1" s="682"/>
      <c r="P1" s="682"/>
    </row>
    <row r="2" spans="1:16" ht="20.100000000000001" customHeight="1" x14ac:dyDescent="0.15">
      <c r="A2" s="762"/>
      <c r="B2" s="730" t="s">
        <v>664</v>
      </c>
      <c r="C2" s="662"/>
      <c r="D2" s="112" t="s">
        <v>1190</v>
      </c>
      <c r="E2" s="112" t="s">
        <v>277</v>
      </c>
      <c r="F2" s="112" t="s">
        <v>278</v>
      </c>
      <c r="G2" s="112" t="s">
        <v>279</v>
      </c>
      <c r="H2" s="112" t="s">
        <v>432</v>
      </c>
      <c r="I2" s="112" t="s">
        <v>433</v>
      </c>
      <c r="J2" s="112" t="s">
        <v>434</v>
      </c>
      <c r="K2" s="112" t="s">
        <v>435</v>
      </c>
      <c r="L2" s="112" t="s">
        <v>436</v>
      </c>
      <c r="M2" s="112" t="s">
        <v>1470</v>
      </c>
      <c r="N2" s="112" t="s">
        <v>274</v>
      </c>
      <c r="O2" s="112" t="s">
        <v>275</v>
      </c>
      <c r="P2" s="85" t="s">
        <v>817</v>
      </c>
    </row>
    <row r="3" spans="1:16" ht="20.100000000000001" customHeight="1" x14ac:dyDescent="0.15">
      <c r="A3" s="762"/>
      <c r="B3" s="987" t="s">
        <v>2012</v>
      </c>
      <c r="C3" s="341" t="s">
        <v>1471</v>
      </c>
      <c r="D3" s="93">
        <v>14226</v>
      </c>
      <c r="E3" s="91">
        <v>7346</v>
      </c>
      <c r="F3" s="91">
        <v>10693</v>
      </c>
      <c r="G3" s="91">
        <v>10060</v>
      </c>
      <c r="H3" s="91">
        <v>11589</v>
      </c>
      <c r="I3" s="91">
        <v>10626</v>
      </c>
      <c r="J3" s="91">
        <v>10556</v>
      </c>
      <c r="K3" s="91">
        <v>11365</v>
      </c>
      <c r="L3" s="91">
        <v>9647</v>
      </c>
      <c r="M3" s="91">
        <v>11093</v>
      </c>
      <c r="N3" s="91">
        <v>9538</v>
      </c>
      <c r="O3" s="91">
        <v>9040</v>
      </c>
      <c r="P3" s="106">
        <f t="shared" ref="P3:P12" si="0">IF(SUM(D3:O3)=0,"",SUM(D3:O3))</f>
        <v>125779</v>
      </c>
    </row>
    <row r="4" spans="1:16" ht="20.100000000000001" customHeight="1" x14ac:dyDescent="0.15">
      <c r="A4" s="762"/>
      <c r="B4" s="988"/>
      <c r="C4" s="341" t="s">
        <v>1472</v>
      </c>
      <c r="D4" s="93">
        <v>73226</v>
      </c>
      <c r="E4" s="91">
        <v>37657</v>
      </c>
      <c r="F4" s="91">
        <v>54827</v>
      </c>
      <c r="G4" s="91">
        <v>51549</v>
      </c>
      <c r="H4" s="91">
        <v>59431</v>
      </c>
      <c r="I4" s="91">
        <v>54482</v>
      </c>
      <c r="J4" s="91">
        <v>54113</v>
      </c>
      <c r="K4" s="91">
        <v>58275</v>
      </c>
      <c r="L4" s="91">
        <v>49409</v>
      </c>
      <c r="M4" s="91">
        <v>56878</v>
      </c>
      <c r="N4" s="91">
        <v>48942</v>
      </c>
      <c r="O4" s="91">
        <v>46345</v>
      </c>
      <c r="P4" s="106">
        <f t="shared" si="0"/>
        <v>645134</v>
      </c>
    </row>
    <row r="5" spans="1:16" ht="20.100000000000001" customHeight="1" x14ac:dyDescent="0.15">
      <c r="A5" s="762"/>
      <c r="B5" s="987" t="s">
        <v>1663</v>
      </c>
      <c r="C5" s="339" t="s">
        <v>1473</v>
      </c>
      <c r="D5" s="93">
        <v>10050</v>
      </c>
      <c r="E5" s="91">
        <v>10393</v>
      </c>
      <c r="F5" s="91">
        <v>10327</v>
      </c>
      <c r="G5" s="91">
        <v>10475</v>
      </c>
      <c r="H5" s="91">
        <v>10969</v>
      </c>
      <c r="I5" s="91">
        <v>10328</v>
      </c>
      <c r="J5" s="91">
        <v>10505</v>
      </c>
      <c r="K5" s="91">
        <v>11021</v>
      </c>
      <c r="L5" s="91">
        <v>9680</v>
      </c>
      <c r="M5" s="91">
        <v>10984</v>
      </c>
      <c r="N5" s="91">
        <v>9097</v>
      </c>
      <c r="O5" s="91">
        <v>9245</v>
      </c>
      <c r="P5" s="106">
        <f t="shared" si="0"/>
        <v>123074</v>
      </c>
    </row>
    <row r="6" spans="1:16" ht="20.100000000000001" customHeight="1" x14ac:dyDescent="0.15">
      <c r="A6" s="762"/>
      <c r="B6" s="988"/>
      <c r="C6" s="339" t="s">
        <v>1474</v>
      </c>
      <c r="D6" s="93">
        <v>51547</v>
      </c>
      <c r="E6" s="91">
        <v>53296</v>
      </c>
      <c r="F6" s="91">
        <v>53031</v>
      </c>
      <c r="G6" s="91">
        <v>53730</v>
      </c>
      <c r="H6" s="91">
        <v>56286</v>
      </c>
      <c r="I6" s="91">
        <v>53021</v>
      </c>
      <c r="J6" s="91">
        <v>53918</v>
      </c>
      <c r="K6" s="91">
        <v>56560</v>
      </c>
      <c r="L6" s="91">
        <v>49647</v>
      </c>
      <c r="M6" s="91">
        <v>56333</v>
      </c>
      <c r="N6" s="91">
        <v>46651</v>
      </c>
      <c r="O6" s="91">
        <v>47310</v>
      </c>
      <c r="P6" s="106">
        <f t="shared" si="0"/>
        <v>631330</v>
      </c>
    </row>
    <row r="7" spans="1:16" ht="20.100000000000001" customHeight="1" x14ac:dyDescent="0.15">
      <c r="A7" s="762"/>
      <c r="B7" s="987" t="s">
        <v>1844</v>
      </c>
      <c r="C7" s="339" t="s">
        <v>1473</v>
      </c>
      <c r="D7" s="93">
        <v>11272</v>
      </c>
      <c r="E7" s="91">
        <v>9116</v>
      </c>
      <c r="F7" s="91">
        <v>9803</v>
      </c>
      <c r="G7" s="91">
        <v>10037</v>
      </c>
      <c r="H7" s="91">
        <v>10112</v>
      </c>
      <c r="I7" s="91">
        <v>10584</v>
      </c>
      <c r="J7" s="91">
        <v>10546</v>
      </c>
      <c r="K7" s="91">
        <v>10096</v>
      </c>
      <c r="L7" s="91">
        <v>9886</v>
      </c>
      <c r="M7" s="91">
        <v>10229</v>
      </c>
      <c r="N7" s="91">
        <v>8683</v>
      </c>
      <c r="O7" s="91">
        <v>8571</v>
      </c>
      <c r="P7" s="106">
        <f t="shared" si="0"/>
        <v>118935</v>
      </c>
    </row>
    <row r="8" spans="1:16" ht="20.100000000000001" customHeight="1" x14ac:dyDescent="0.15">
      <c r="A8" s="762"/>
      <c r="B8" s="988"/>
      <c r="C8" s="339" t="s">
        <v>1474</v>
      </c>
      <c r="D8" s="93">
        <v>57408</v>
      </c>
      <c r="E8" s="91">
        <v>47209</v>
      </c>
      <c r="F8" s="91">
        <v>50555</v>
      </c>
      <c r="G8" s="91">
        <v>51710</v>
      </c>
      <c r="H8" s="91">
        <v>52075</v>
      </c>
      <c r="I8" s="91">
        <v>54525</v>
      </c>
      <c r="J8" s="91">
        <v>54331</v>
      </c>
      <c r="K8" s="91">
        <v>52026</v>
      </c>
      <c r="L8" s="91">
        <v>50932</v>
      </c>
      <c r="M8" s="91">
        <v>52606</v>
      </c>
      <c r="N8" s="91">
        <v>44763</v>
      </c>
      <c r="O8" s="91">
        <v>44055</v>
      </c>
      <c r="P8" s="106">
        <f t="shared" si="0"/>
        <v>612195</v>
      </c>
    </row>
    <row r="9" spans="1:16" ht="20.100000000000001" customHeight="1" x14ac:dyDescent="0.15">
      <c r="A9" s="762"/>
      <c r="B9" s="987" t="s">
        <v>1953</v>
      </c>
      <c r="C9" s="339" t="s">
        <v>1473</v>
      </c>
      <c r="D9" s="93">
        <v>10294</v>
      </c>
      <c r="E9" s="91">
        <v>9070</v>
      </c>
      <c r="F9" s="91">
        <v>10211</v>
      </c>
      <c r="G9" s="91">
        <v>9587</v>
      </c>
      <c r="H9" s="91">
        <v>9649</v>
      </c>
      <c r="I9" s="91">
        <v>9756</v>
      </c>
      <c r="J9" s="91">
        <v>9598</v>
      </c>
      <c r="K9" s="91">
        <v>9577</v>
      </c>
      <c r="L9" s="91">
        <v>8816</v>
      </c>
      <c r="M9" s="91">
        <v>9860</v>
      </c>
      <c r="N9" s="91">
        <v>8177</v>
      </c>
      <c r="O9" s="91">
        <v>7973</v>
      </c>
      <c r="P9" s="106">
        <f t="shared" si="0"/>
        <v>112568</v>
      </c>
    </row>
    <row r="10" spans="1:16" ht="20.100000000000001" customHeight="1" x14ac:dyDescent="0.15">
      <c r="A10" s="762"/>
      <c r="B10" s="988"/>
      <c r="C10" s="339" t="s">
        <v>1474</v>
      </c>
      <c r="D10" s="93">
        <v>52767</v>
      </c>
      <c r="E10" s="91">
        <v>47144</v>
      </c>
      <c r="F10" s="91">
        <v>52985</v>
      </c>
      <c r="G10" s="91">
        <v>49662</v>
      </c>
      <c r="H10" s="91">
        <v>50034</v>
      </c>
      <c r="I10" s="91">
        <v>50574</v>
      </c>
      <c r="J10" s="91">
        <v>49764</v>
      </c>
      <c r="K10" s="91">
        <v>49661</v>
      </c>
      <c r="L10" s="91">
        <v>45721</v>
      </c>
      <c r="M10" s="91">
        <v>51134</v>
      </c>
      <c r="N10" s="91">
        <v>42477</v>
      </c>
      <c r="O10" s="91">
        <v>41344</v>
      </c>
      <c r="P10" s="106">
        <f t="shared" si="0"/>
        <v>583267</v>
      </c>
    </row>
    <row r="11" spans="1:16" ht="20.100000000000001" customHeight="1" x14ac:dyDescent="0.15">
      <c r="A11" s="762"/>
      <c r="B11" s="987" t="s">
        <v>2013</v>
      </c>
      <c r="C11" s="339" t="s">
        <v>1473</v>
      </c>
      <c r="D11" s="57">
        <v>8985</v>
      </c>
      <c r="E11" s="46">
        <v>8592</v>
      </c>
      <c r="F11" s="46">
        <v>8962</v>
      </c>
      <c r="G11" s="46">
        <v>9144</v>
      </c>
      <c r="H11" s="46">
        <v>9282</v>
      </c>
      <c r="I11" s="46">
        <v>9660</v>
      </c>
      <c r="J11" s="46">
        <v>12341</v>
      </c>
      <c r="K11" s="46">
        <v>6921</v>
      </c>
      <c r="L11" s="46">
        <v>8230</v>
      </c>
      <c r="M11" s="46">
        <v>8878</v>
      </c>
      <c r="N11" s="46">
        <v>8000</v>
      </c>
      <c r="O11" s="46">
        <v>7932</v>
      </c>
      <c r="P11" s="106">
        <f t="shared" si="0"/>
        <v>106927</v>
      </c>
    </row>
    <row r="12" spans="1:16" ht="20.100000000000001" customHeight="1" thickBot="1" x14ac:dyDescent="0.2">
      <c r="A12" s="762"/>
      <c r="B12" s="1071"/>
      <c r="C12" s="556" t="s">
        <v>1474</v>
      </c>
      <c r="D12" s="58">
        <v>46547</v>
      </c>
      <c r="E12" s="48">
        <v>44908</v>
      </c>
      <c r="F12" s="48">
        <v>46832</v>
      </c>
      <c r="G12" s="48">
        <v>47787</v>
      </c>
      <c r="H12" s="48">
        <v>48477</v>
      </c>
      <c r="I12" s="48">
        <v>50449</v>
      </c>
      <c r="J12" s="48">
        <v>64546</v>
      </c>
      <c r="K12" s="48">
        <v>39462</v>
      </c>
      <c r="L12" s="48">
        <v>46546</v>
      </c>
      <c r="M12" s="48">
        <v>50260</v>
      </c>
      <c r="N12" s="48">
        <v>45892</v>
      </c>
      <c r="O12" s="48">
        <v>45295</v>
      </c>
      <c r="P12" s="108">
        <f t="shared" si="0"/>
        <v>577001</v>
      </c>
    </row>
    <row r="13" spans="1:16" ht="20.100000000000001" customHeight="1" x14ac:dyDescent="0.15">
      <c r="A13" s="762"/>
      <c r="O13" s="728" t="s">
        <v>793</v>
      </c>
      <c r="P13" s="674"/>
    </row>
    <row r="14" spans="1:16" ht="20.100000000000001" customHeight="1" x14ac:dyDescent="0.15">
      <c r="A14" s="762"/>
      <c r="O14" s="92"/>
      <c r="P14" s="21"/>
    </row>
    <row r="15" spans="1:16" ht="20.100000000000001" customHeight="1" thickBot="1" x14ac:dyDescent="0.2">
      <c r="A15" s="762"/>
      <c r="B15" s="95" t="s">
        <v>1475</v>
      </c>
      <c r="C15" s="95"/>
      <c r="D15" s="95"/>
      <c r="E15" s="95"/>
      <c r="F15" s="95"/>
      <c r="G15" s="95"/>
      <c r="H15" s="95"/>
      <c r="I15" s="95"/>
      <c r="J15" s="95"/>
      <c r="K15" s="737" t="s">
        <v>818</v>
      </c>
      <c r="L15" s="682"/>
    </row>
    <row r="16" spans="1:16" ht="20.100000000000001" customHeight="1" x14ac:dyDescent="0.15">
      <c r="A16" s="762"/>
      <c r="B16" s="752" t="s">
        <v>664</v>
      </c>
      <c r="C16" s="726"/>
      <c r="D16" s="752" t="s">
        <v>732</v>
      </c>
      <c r="E16" s="727" t="s">
        <v>1476</v>
      </c>
      <c r="F16" s="660"/>
      <c r="G16" s="662"/>
      <c r="H16" s="727" t="s">
        <v>1477</v>
      </c>
      <c r="I16" s="660"/>
      <c r="J16" s="660"/>
      <c r="K16" s="662"/>
      <c r="L16" s="876" t="s">
        <v>1478</v>
      </c>
    </row>
    <row r="17" spans="1:12" ht="34.5" customHeight="1" x14ac:dyDescent="0.15">
      <c r="A17" s="762"/>
      <c r="B17" s="652"/>
      <c r="C17" s="653"/>
      <c r="D17" s="652"/>
      <c r="E17" s="99" t="s">
        <v>1479</v>
      </c>
      <c r="F17" s="357" t="s">
        <v>1480</v>
      </c>
      <c r="G17" s="99" t="s">
        <v>816</v>
      </c>
      <c r="H17" s="357" t="s">
        <v>1481</v>
      </c>
      <c r="I17" s="357" t="s">
        <v>1482</v>
      </c>
      <c r="J17" s="99" t="s">
        <v>1483</v>
      </c>
      <c r="K17" s="99" t="s">
        <v>816</v>
      </c>
      <c r="L17" s="903"/>
    </row>
    <row r="18" spans="1:12" ht="20.100000000000001" customHeight="1" x14ac:dyDescent="0.15">
      <c r="A18" s="762"/>
      <c r="B18" s="987" t="s">
        <v>2012</v>
      </c>
      <c r="C18" s="339" t="s">
        <v>1484</v>
      </c>
      <c r="D18" s="93">
        <v>525412</v>
      </c>
      <c r="E18" s="91">
        <v>7079</v>
      </c>
      <c r="F18" s="91">
        <v>2210</v>
      </c>
      <c r="G18" s="91">
        <v>20538</v>
      </c>
      <c r="H18" s="91">
        <v>154310</v>
      </c>
      <c r="I18" s="91">
        <v>36275</v>
      </c>
      <c r="J18" s="91">
        <v>188343</v>
      </c>
      <c r="K18" s="91">
        <v>69614</v>
      </c>
      <c r="L18" s="91">
        <v>47042</v>
      </c>
    </row>
    <row r="19" spans="1:12" ht="20.100000000000001" customHeight="1" x14ac:dyDescent="0.15">
      <c r="A19" s="762"/>
      <c r="B19" s="988"/>
      <c r="C19" s="339" t="s">
        <v>1322</v>
      </c>
      <c r="D19" s="93">
        <v>197006</v>
      </c>
      <c r="E19" s="91">
        <v>10709</v>
      </c>
      <c r="F19" s="91">
        <v>2053</v>
      </c>
      <c r="G19" s="91">
        <v>12891</v>
      </c>
      <c r="H19" s="91">
        <v>92623</v>
      </c>
      <c r="I19" s="91">
        <v>18566</v>
      </c>
      <c r="J19" s="91">
        <v>1460</v>
      </c>
      <c r="K19" s="91">
        <v>40591</v>
      </c>
      <c r="L19" s="91">
        <v>18113</v>
      </c>
    </row>
    <row r="20" spans="1:12" ht="20.100000000000001" customHeight="1" x14ac:dyDescent="0.15">
      <c r="A20" s="762"/>
      <c r="B20" s="987" t="s">
        <v>1663</v>
      </c>
      <c r="C20" s="339" t="s">
        <v>1484</v>
      </c>
      <c r="D20" s="93">
        <v>523613</v>
      </c>
      <c r="E20" s="91">
        <v>7079</v>
      </c>
      <c r="F20" s="91">
        <v>2210</v>
      </c>
      <c r="G20" s="91">
        <v>20538</v>
      </c>
      <c r="H20" s="91">
        <v>148277</v>
      </c>
      <c r="I20" s="91">
        <v>26359</v>
      </c>
      <c r="J20" s="91">
        <v>188343</v>
      </c>
      <c r="K20" s="91">
        <v>75647</v>
      </c>
      <c r="L20" s="91">
        <v>55159</v>
      </c>
    </row>
    <row r="21" spans="1:12" ht="20.100000000000001" customHeight="1" x14ac:dyDescent="0.15">
      <c r="A21" s="762"/>
      <c r="B21" s="988"/>
      <c r="C21" s="339" t="s">
        <v>1322</v>
      </c>
      <c r="D21" s="93">
        <v>193792</v>
      </c>
      <c r="E21" s="91">
        <v>10710</v>
      </c>
      <c r="F21" s="91">
        <v>2053</v>
      </c>
      <c r="G21" s="91">
        <v>12891</v>
      </c>
      <c r="H21" s="91">
        <v>88247</v>
      </c>
      <c r="I21" s="91">
        <v>16532</v>
      </c>
      <c r="J21" s="91">
        <v>1459</v>
      </c>
      <c r="K21" s="91">
        <v>43787</v>
      </c>
      <c r="L21" s="91">
        <v>18113</v>
      </c>
    </row>
    <row r="22" spans="1:12" ht="20.100000000000001" customHeight="1" x14ac:dyDescent="0.15">
      <c r="A22" s="762"/>
      <c r="B22" s="987" t="s">
        <v>1844</v>
      </c>
      <c r="C22" s="339" t="s">
        <v>1484</v>
      </c>
      <c r="D22" s="93">
        <v>524171</v>
      </c>
      <c r="E22" s="91">
        <v>7079</v>
      </c>
      <c r="F22" s="91">
        <v>2210</v>
      </c>
      <c r="G22" s="91">
        <v>20538</v>
      </c>
      <c r="H22" s="91">
        <v>148277</v>
      </c>
      <c r="I22" s="91">
        <v>26359</v>
      </c>
      <c r="J22" s="91">
        <v>188343</v>
      </c>
      <c r="K22" s="91">
        <v>75647</v>
      </c>
      <c r="L22" s="91">
        <v>55718</v>
      </c>
    </row>
    <row r="23" spans="1:12" ht="20.100000000000001" customHeight="1" x14ac:dyDescent="0.15">
      <c r="A23" s="762"/>
      <c r="B23" s="988"/>
      <c r="C23" s="339" t="s">
        <v>1322</v>
      </c>
      <c r="D23" s="93">
        <v>196357</v>
      </c>
      <c r="E23" s="91">
        <v>10710</v>
      </c>
      <c r="F23" s="91">
        <v>2053</v>
      </c>
      <c r="G23" s="91">
        <v>12891</v>
      </c>
      <c r="H23" s="91">
        <v>90636</v>
      </c>
      <c r="I23" s="91">
        <v>16771</v>
      </c>
      <c r="J23" s="91">
        <v>1459</v>
      </c>
      <c r="K23" s="91">
        <v>43724</v>
      </c>
      <c r="L23" s="91">
        <v>18113</v>
      </c>
    </row>
    <row r="24" spans="1:12" ht="20.100000000000001" customHeight="1" x14ac:dyDescent="0.15">
      <c r="A24" s="762"/>
      <c r="B24" s="987" t="s">
        <v>1953</v>
      </c>
      <c r="C24" s="339" t="s">
        <v>1484</v>
      </c>
      <c r="D24" s="93">
        <v>518834</v>
      </c>
      <c r="E24" s="91">
        <v>7079</v>
      </c>
      <c r="F24" s="91">
        <v>2210</v>
      </c>
      <c r="G24" s="91">
        <v>20538</v>
      </c>
      <c r="H24" s="91">
        <v>148277</v>
      </c>
      <c r="I24" s="91">
        <v>26359</v>
      </c>
      <c r="J24" s="91">
        <v>187818</v>
      </c>
      <c r="K24" s="91">
        <v>75647</v>
      </c>
      <c r="L24" s="91">
        <v>50906</v>
      </c>
    </row>
    <row r="25" spans="1:12" ht="20.100000000000001" customHeight="1" x14ac:dyDescent="0.15">
      <c r="A25" s="762"/>
      <c r="B25" s="988"/>
      <c r="C25" s="339" t="s">
        <v>1322</v>
      </c>
      <c r="D25" s="93">
        <v>196357</v>
      </c>
      <c r="E25" s="91">
        <v>10710</v>
      </c>
      <c r="F25" s="91">
        <v>2053</v>
      </c>
      <c r="G25" s="91">
        <v>12891</v>
      </c>
      <c r="H25" s="91">
        <v>90636</v>
      </c>
      <c r="I25" s="91">
        <v>16771</v>
      </c>
      <c r="J25" s="91">
        <v>1459</v>
      </c>
      <c r="K25" s="91">
        <v>43724</v>
      </c>
      <c r="L25" s="91">
        <v>18113</v>
      </c>
    </row>
    <row r="26" spans="1:12" ht="20.100000000000001" customHeight="1" x14ac:dyDescent="0.15">
      <c r="A26" s="762"/>
      <c r="B26" s="987" t="s">
        <v>2013</v>
      </c>
      <c r="C26" s="339" t="s">
        <v>1484</v>
      </c>
      <c r="D26" s="93">
        <f>IF(SUM(E26:L26)=0,"",SUM(E26:L26))</f>
        <v>518848</v>
      </c>
      <c r="E26" s="91">
        <v>7079</v>
      </c>
      <c r="F26" s="91">
        <v>2805</v>
      </c>
      <c r="G26" s="91">
        <v>20538</v>
      </c>
      <c r="H26" s="91">
        <v>148277</v>
      </c>
      <c r="I26" s="91">
        <v>26311</v>
      </c>
      <c r="J26" s="91">
        <v>187946</v>
      </c>
      <c r="K26" s="91">
        <v>63127</v>
      </c>
      <c r="L26" s="91">
        <v>62765</v>
      </c>
    </row>
    <row r="27" spans="1:12" ht="20.100000000000001" customHeight="1" thickBot="1" x14ac:dyDescent="0.2">
      <c r="A27" s="762"/>
      <c r="B27" s="988"/>
      <c r="C27" s="339" t="s">
        <v>1322</v>
      </c>
      <c r="D27" s="93">
        <f>IF(SUM(E27:L27)=0,"",SUM(E27:L27))</f>
        <v>189049</v>
      </c>
      <c r="E27" s="91">
        <v>10710</v>
      </c>
      <c r="F27" s="91">
        <v>2768</v>
      </c>
      <c r="G27" s="91">
        <v>12891</v>
      </c>
      <c r="H27" s="91">
        <v>90904</v>
      </c>
      <c r="I27" s="91">
        <v>16771</v>
      </c>
      <c r="J27" s="91">
        <v>1445</v>
      </c>
      <c r="K27" s="91">
        <v>35447</v>
      </c>
      <c r="L27" s="91">
        <v>18113</v>
      </c>
    </row>
    <row r="28" spans="1:12" ht="20.100000000000001" customHeight="1" x14ac:dyDescent="0.15">
      <c r="A28" s="762"/>
      <c r="B28" s="97"/>
      <c r="C28" s="97"/>
      <c r="D28" s="97"/>
      <c r="E28" s="97"/>
      <c r="F28" s="97"/>
      <c r="G28" s="97"/>
      <c r="H28" s="97"/>
      <c r="I28" s="97"/>
      <c r="J28" s="97"/>
      <c r="K28" s="738" t="s">
        <v>1980</v>
      </c>
      <c r="L28" s="685"/>
    </row>
    <row r="29" spans="1:12" ht="20.100000000000001" customHeight="1" x14ac:dyDescent="0.15">
      <c r="D29" s="83" t="s">
        <v>1467</v>
      </c>
    </row>
  </sheetData>
  <sheetProtection sheet="1"/>
  <mergeCells count="21">
    <mergeCell ref="K28:L28"/>
    <mergeCell ref="L16:L17"/>
    <mergeCell ref="D16:D17"/>
    <mergeCell ref="H16:K16"/>
    <mergeCell ref="B9:B10"/>
    <mergeCell ref="A1:A28"/>
    <mergeCell ref="B5:B6"/>
    <mergeCell ref="B26:B27"/>
    <mergeCell ref="B18:B19"/>
    <mergeCell ref="B20:B21"/>
    <mergeCell ref="B22:B23"/>
    <mergeCell ref="B24:B25"/>
    <mergeCell ref="B11:B12"/>
    <mergeCell ref="B16:C17"/>
    <mergeCell ref="B3:B4"/>
    <mergeCell ref="N1:P1"/>
    <mergeCell ref="B2:C2"/>
    <mergeCell ref="O13:P13"/>
    <mergeCell ref="K15:L15"/>
    <mergeCell ref="E16:G16"/>
    <mergeCell ref="B7:B8"/>
  </mergeCells>
  <phoneticPr fontId="2"/>
  <pageMargins left="0.39370078740157483" right="0.39370078740157483" top="0.78740157480314965" bottom="0.39370078740157483" header="0.51181102362204722" footer="0.51181102362204722"/>
  <pageSetup paperSize="9" scale="94" orientation="landscape"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61"/>
  <dimension ref="A1:J48"/>
  <sheetViews>
    <sheetView zoomScaleNormal="100" workbookViewId="0">
      <selection activeCell="P11" sqref="P11"/>
    </sheetView>
  </sheetViews>
  <sheetFormatPr defaultRowHeight="13.5" x14ac:dyDescent="0.15"/>
  <cols>
    <col min="1" max="1" width="7.375" style="83" customWidth="1"/>
    <col min="2" max="2" width="9" style="83"/>
    <col min="3" max="3" width="13.25" style="83" customWidth="1"/>
    <col min="4" max="4" width="9.125" style="83" customWidth="1"/>
    <col min="5" max="5" width="11.625" style="83" bestFit="1" customWidth="1"/>
    <col min="6" max="16384" width="9" style="83"/>
  </cols>
  <sheetData>
    <row r="1" spans="1:10" ht="18" customHeight="1" thickBot="1" x14ac:dyDescent="0.2">
      <c r="A1" s="95" t="s">
        <v>1485</v>
      </c>
      <c r="B1" s="95"/>
      <c r="C1" s="95"/>
      <c r="D1" s="95"/>
      <c r="E1" s="728" t="s">
        <v>2061</v>
      </c>
      <c r="F1" s="674"/>
      <c r="G1" s="674"/>
      <c r="H1" s="674"/>
    </row>
    <row r="2" spans="1:10" s="592" customFormat="1" ht="18" customHeight="1" x14ac:dyDescent="0.15">
      <c r="A2" s="1075" t="s">
        <v>323</v>
      </c>
      <c r="B2" s="1088"/>
      <c r="C2" s="1073" t="s">
        <v>785</v>
      </c>
      <c r="D2" s="1074"/>
      <c r="E2" s="1073" t="s">
        <v>577</v>
      </c>
      <c r="F2" s="1074"/>
      <c r="G2" s="1073" t="s">
        <v>578</v>
      </c>
      <c r="H2" s="1075"/>
      <c r="I2" s="591"/>
    </row>
    <row r="3" spans="1:10" ht="18" customHeight="1" x14ac:dyDescent="0.15">
      <c r="A3" s="1078" t="s">
        <v>1994</v>
      </c>
      <c r="B3" s="1089"/>
      <c r="C3" s="1076">
        <f t="shared" ref="C3:C11" si="0">IF(SUM(E3:H3)=0,"",SUM(E3:H3))</f>
        <v>60649</v>
      </c>
      <c r="D3" s="1077"/>
      <c r="E3" s="1078">
        <v>28871</v>
      </c>
      <c r="F3" s="1078"/>
      <c r="G3" s="1078">
        <v>31778</v>
      </c>
      <c r="H3" s="1078"/>
      <c r="I3" s="91"/>
    </row>
    <row r="4" spans="1:10" ht="18" customHeight="1" x14ac:dyDescent="0.15">
      <c r="A4" s="1078" t="s">
        <v>724</v>
      </c>
      <c r="B4" s="1089"/>
      <c r="C4" s="1079">
        <f t="shared" si="0"/>
        <v>60609</v>
      </c>
      <c r="D4" s="1080"/>
      <c r="E4" s="1078">
        <v>28833</v>
      </c>
      <c r="F4" s="1078"/>
      <c r="G4" s="1078">
        <v>31776</v>
      </c>
      <c r="H4" s="1078"/>
      <c r="I4" s="91"/>
    </row>
    <row r="5" spans="1:10" ht="18" customHeight="1" x14ac:dyDescent="0.15">
      <c r="A5" s="1078" t="s">
        <v>340</v>
      </c>
      <c r="B5" s="1089"/>
      <c r="C5" s="1079">
        <f t="shared" si="0"/>
        <v>60358</v>
      </c>
      <c r="D5" s="1080"/>
      <c r="E5" s="1078">
        <v>28671</v>
      </c>
      <c r="F5" s="1078"/>
      <c r="G5" s="1078">
        <v>31687</v>
      </c>
      <c r="H5" s="1078"/>
      <c r="I5" s="91"/>
    </row>
    <row r="6" spans="1:10" ht="18" customHeight="1" x14ac:dyDescent="0.15">
      <c r="A6" s="1078" t="s">
        <v>855</v>
      </c>
      <c r="B6" s="1089"/>
      <c r="C6" s="1079">
        <f t="shared" si="0"/>
        <v>60319</v>
      </c>
      <c r="D6" s="1080"/>
      <c r="E6" s="1078">
        <v>28637</v>
      </c>
      <c r="F6" s="1078"/>
      <c r="G6" s="1078">
        <v>31682</v>
      </c>
      <c r="H6" s="1078"/>
      <c r="I6" s="91"/>
    </row>
    <row r="7" spans="1:10" ht="18" customHeight="1" x14ac:dyDescent="0.15">
      <c r="A7" s="1078" t="s">
        <v>864</v>
      </c>
      <c r="B7" s="1089"/>
      <c r="C7" s="1079">
        <f t="shared" si="0"/>
        <v>60313</v>
      </c>
      <c r="D7" s="1080"/>
      <c r="E7" s="1078">
        <v>28625</v>
      </c>
      <c r="F7" s="1078"/>
      <c r="G7" s="1078">
        <v>31688</v>
      </c>
      <c r="H7" s="1078"/>
      <c r="I7" s="91"/>
    </row>
    <row r="8" spans="1:10" ht="18" customHeight="1" x14ac:dyDescent="0.15">
      <c r="A8" s="1078" t="s">
        <v>1581</v>
      </c>
      <c r="B8" s="1089"/>
      <c r="C8" s="1079">
        <f t="shared" si="0"/>
        <v>60072</v>
      </c>
      <c r="D8" s="1080"/>
      <c r="E8" s="1078">
        <v>28449</v>
      </c>
      <c r="F8" s="1078"/>
      <c r="G8" s="1078">
        <v>31623</v>
      </c>
      <c r="H8" s="1078"/>
      <c r="I8" s="91"/>
    </row>
    <row r="9" spans="1:10" ht="18" customHeight="1" x14ac:dyDescent="0.15">
      <c r="A9" s="1078" t="s">
        <v>1659</v>
      </c>
      <c r="B9" s="1089"/>
      <c r="C9" s="1079">
        <f t="shared" si="0"/>
        <v>59908</v>
      </c>
      <c r="D9" s="1080"/>
      <c r="E9" s="1078">
        <v>28378</v>
      </c>
      <c r="F9" s="1078"/>
      <c r="G9" s="1078">
        <v>31530</v>
      </c>
      <c r="H9" s="1078"/>
      <c r="I9" s="91"/>
    </row>
    <row r="10" spans="1:10" ht="18" customHeight="1" x14ac:dyDescent="0.15">
      <c r="A10" s="1078" t="s">
        <v>1840</v>
      </c>
      <c r="B10" s="1089"/>
      <c r="C10" s="1079">
        <f t="shared" si="0"/>
        <v>61646</v>
      </c>
      <c r="D10" s="1080"/>
      <c r="E10" s="1078">
        <v>29241</v>
      </c>
      <c r="F10" s="1078"/>
      <c r="G10" s="1078">
        <v>32405</v>
      </c>
      <c r="H10" s="1078"/>
      <c r="I10" s="91"/>
    </row>
    <row r="11" spans="1:10" ht="18" customHeight="1" x14ac:dyDescent="0.15">
      <c r="A11" s="1078" t="s">
        <v>1937</v>
      </c>
      <c r="B11" s="1089"/>
      <c r="C11" s="1079">
        <f t="shared" si="0"/>
        <v>61758</v>
      </c>
      <c r="D11" s="1080"/>
      <c r="E11" s="1083">
        <v>29265</v>
      </c>
      <c r="F11" s="1083"/>
      <c r="G11" s="1083">
        <v>32493</v>
      </c>
      <c r="H11" s="1083"/>
      <c r="I11" s="91"/>
    </row>
    <row r="12" spans="1:10" ht="18" customHeight="1" thickBot="1" x14ac:dyDescent="0.2">
      <c r="A12" s="1090" t="s">
        <v>1991</v>
      </c>
      <c r="B12" s="1091"/>
      <c r="C12" s="1094">
        <f>IF(SUM(E12:H12)=0,"",SUM(E12:H12))</f>
        <v>61934</v>
      </c>
      <c r="D12" s="1095"/>
      <c r="E12" s="1081">
        <v>29289</v>
      </c>
      <c r="F12" s="1081"/>
      <c r="G12" s="1081">
        <v>32645</v>
      </c>
      <c r="H12" s="1081"/>
      <c r="I12" s="91"/>
    </row>
    <row r="13" spans="1:10" ht="18" customHeight="1" x14ac:dyDescent="0.15">
      <c r="F13" s="709" t="s">
        <v>1486</v>
      </c>
      <c r="G13" s="787"/>
      <c r="H13" s="787"/>
      <c r="I13" s="787"/>
    </row>
    <row r="14" spans="1:10" ht="15" customHeight="1" x14ac:dyDescent="0.15"/>
    <row r="15" spans="1:10" ht="18" customHeight="1" thickBot="1" x14ac:dyDescent="0.2">
      <c r="A15" s="95" t="s">
        <v>1487</v>
      </c>
      <c r="B15" s="95"/>
      <c r="C15" s="95"/>
      <c r="D15" s="95"/>
      <c r="E15" s="95"/>
      <c r="F15" s="737" t="s">
        <v>2062</v>
      </c>
      <c r="G15" s="1082"/>
      <c r="H15" s="1082"/>
      <c r="I15" s="1082"/>
      <c r="J15" s="253"/>
    </row>
    <row r="16" spans="1:10" ht="15.95" customHeight="1" x14ac:dyDescent="0.15">
      <c r="A16" s="446" t="s">
        <v>1488</v>
      </c>
      <c r="B16" s="730" t="s">
        <v>1489</v>
      </c>
      <c r="C16" s="660"/>
      <c r="D16" s="660"/>
      <c r="E16" s="660"/>
      <c r="F16" s="660"/>
      <c r="G16" s="112" t="s">
        <v>785</v>
      </c>
      <c r="H16" s="112" t="s">
        <v>577</v>
      </c>
      <c r="I16" s="104" t="s">
        <v>578</v>
      </c>
      <c r="J16" s="91"/>
    </row>
    <row r="17" spans="1:9" ht="15.95" customHeight="1" x14ac:dyDescent="0.15">
      <c r="A17" s="593">
        <v>1</v>
      </c>
      <c r="B17" s="1092" t="s">
        <v>1490</v>
      </c>
      <c r="C17" s="1093"/>
      <c r="D17" s="1093"/>
      <c r="E17" s="1093"/>
      <c r="F17" s="1093"/>
      <c r="G17" s="551">
        <f>IF(SUM(H17:I17)=0,"",SUM(H17:I17))</f>
        <v>3605</v>
      </c>
      <c r="H17" s="550">
        <v>1725</v>
      </c>
      <c r="I17" s="550">
        <v>1880</v>
      </c>
    </row>
    <row r="18" spans="1:9" ht="15.95" customHeight="1" x14ac:dyDescent="0.15">
      <c r="A18" s="593">
        <v>2</v>
      </c>
      <c r="B18" s="1086" t="s">
        <v>1491</v>
      </c>
      <c r="C18" s="720"/>
      <c r="D18" s="720"/>
      <c r="E18" s="720"/>
      <c r="F18" s="720"/>
      <c r="G18" s="552">
        <f t="shared" ref="G18:G46" si="1">IF(SUM(H18:I18)=0,"",SUM(H18:I18))</f>
        <v>2953</v>
      </c>
      <c r="H18" s="317">
        <v>1433</v>
      </c>
      <c r="I18" s="317">
        <v>1520</v>
      </c>
    </row>
    <row r="19" spans="1:9" ht="17.25" customHeight="1" x14ac:dyDescent="0.15">
      <c r="A19" s="593">
        <v>3</v>
      </c>
      <c r="B19" s="1086" t="s">
        <v>1822</v>
      </c>
      <c r="C19" s="720"/>
      <c r="D19" s="720"/>
      <c r="E19" s="720"/>
      <c r="F19" s="720"/>
      <c r="G19" s="552">
        <f t="shared" si="1"/>
        <v>3263</v>
      </c>
      <c r="H19" s="317">
        <v>1564</v>
      </c>
      <c r="I19" s="317">
        <v>1699</v>
      </c>
    </row>
    <row r="20" spans="1:9" ht="15.95" customHeight="1" x14ac:dyDescent="0.15">
      <c r="A20" s="593">
        <v>4</v>
      </c>
      <c r="B20" s="1086" t="s">
        <v>1492</v>
      </c>
      <c r="C20" s="720"/>
      <c r="D20" s="720"/>
      <c r="E20" s="720"/>
      <c r="F20" s="720"/>
      <c r="G20" s="552">
        <f t="shared" si="1"/>
        <v>3445</v>
      </c>
      <c r="H20" s="317">
        <v>1628</v>
      </c>
      <c r="I20" s="317">
        <v>1817</v>
      </c>
    </row>
    <row r="21" spans="1:9" ht="15.95" customHeight="1" x14ac:dyDescent="0.15">
      <c r="A21" s="593">
        <v>5</v>
      </c>
      <c r="B21" s="1086" t="s">
        <v>1493</v>
      </c>
      <c r="C21" s="720"/>
      <c r="D21" s="720"/>
      <c r="E21" s="720"/>
      <c r="F21" s="720"/>
      <c r="G21" s="552">
        <f t="shared" si="1"/>
        <v>1924</v>
      </c>
      <c r="H21" s="317">
        <v>820</v>
      </c>
      <c r="I21" s="317">
        <v>1104</v>
      </c>
    </row>
    <row r="22" spans="1:9" ht="15.95" customHeight="1" x14ac:dyDescent="0.15">
      <c r="A22" s="1084">
        <v>6</v>
      </c>
      <c r="B22" s="1086" t="s">
        <v>1494</v>
      </c>
      <c r="C22" s="720"/>
      <c r="D22" s="720"/>
      <c r="E22" s="720"/>
      <c r="F22" s="720"/>
      <c r="G22" s="1017">
        <f t="shared" si="1"/>
        <v>3064</v>
      </c>
      <c r="H22" s="1085">
        <v>1382</v>
      </c>
      <c r="I22" s="1085">
        <v>1682</v>
      </c>
    </row>
    <row r="23" spans="1:9" ht="15.95" customHeight="1" x14ac:dyDescent="0.15">
      <c r="A23" s="1084"/>
      <c r="B23" s="1086" t="s">
        <v>1495</v>
      </c>
      <c r="C23" s="720"/>
      <c r="D23" s="720"/>
      <c r="E23" s="720"/>
      <c r="F23" s="720"/>
      <c r="G23" s="1072"/>
      <c r="H23" s="1085"/>
      <c r="I23" s="1085"/>
    </row>
    <row r="24" spans="1:9" ht="15.95" customHeight="1" x14ac:dyDescent="0.15">
      <c r="A24" s="1084"/>
      <c r="B24" s="1086" t="s">
        <v>1496</v>
      </c>
      <c r="C24" s="720"/>
      <c r="D24" s="720"/>
      <c r="E24" s="720"/>
      <c r="F24" s="720"/>
      <c r="G24" s="1072"/>
      <c r="H24" s="1085"/>
      <c r="I24" s="1085"/>
    </row>
    <row r="25" spans="1:9" ht="15.95" customHeight="1" x14ac:dyDescent="0.15">
      <c r="A25" s="593">
        <v>7</v>
      </c>
      <c r="B25" s="1086" t="s">
        <v>1497</v>
      </c>
      <c r="C25" s="720"/>
      <c r="D25" s="720"/>
      <c r="E25" s="720"/>
      <c r="F25" s="720"/>
      <c r="G25" s="1017">
        <f t="shared" si="1"/>
        <v>3914</v>
      </c>
      <c r="H25" s="905">
        <v>1857</v>
      </c>
      <c r="I25" s="905">
        <v>2057</v>
      </c>
    </row>
    <row r="26" spans="1:9" ht="15.95" customHeight="1" x14ac:dyDescent="0.15">
      <c r="A26" s="593"/>
      <c r="B26" s="1086" t="s">
        <v>1498</v>
      </c>
      <c r="C26" s="720"/>
      <c r="D26" s="720"/>
      <c r="E26" s="720"/>
      <c r="F26" s="720"/>
      <c r="G26" s="1072"/>
      <c r="H26" s="1087"/>
      <c r="I26" s="1087"/>
    </row>
    <row r="27" spans="1:9" ht="15.95" customHeight="1" x14ac:dyDescent="0.15">
      <c r="A27" s="593">
        <v>8</v>
      </c>
      <c r="B27" s="1086" t="s">
        <v>1499</v>
      </c>
      <c r="C27" s="720"/>
      <c r="D27" s="720"/>
      <c r="E27" s="720"/>
      <c r="F27" s="720"/>
      <c r="G27" s="552">
        <f t="shared" si="1"/>
        <v>3094</v>
      </c>
      <c r="H27" s="317">
        <v>1459</v>
      </c>
      <c r="I27" s="317">
        <v>1635</v>
      </c>
    </row>
    <row r="28" spans="1:9" ht="15.95" customHeight="1" x14ac:dyDescent="0.15">
      <c r="A28" s="593">
        <v>9</v>
      </c>
      <c r="B28" s="1086" t="s">
        <v>1823</v>
      </c>
      <c r="C28" s="720"/>
      <c r="D28" s="720"/>
      <c r="E28" s="720"/>
      <c r="F28" s="720"/>
      <c r="G28" s="552">
        <f t="shared" si="1"/>
        <v>2225</v>
      </c>
      <c r="H28" s="317">
        <v>1043</v>
      </c>
      <c r="I28" s="317">
        <v>1182</v>
      </c>
    </row>
    <row r="29" spans="1:9" ht="15.95" customHeight="1" x14ac:dyDescent="0.15">
      <c r="A29" s="1084">
        <v>10</v>
      </c>
      <c r="B29" s="1086" t="s">
        <v>1500</v>
      </c>
      <c r="C29" s="720"/>
      <c r="D29" s="720"/>
      <c r="E29" s="720"/>
      <c r="F29" s="720"/>
      <c r="G29" s="1017">
        <f t="shared" si="1"/>
        <v>2842</v>
      </c>
      <c r="H29" s="905">
        <v>1341</v>
      </c>
      <c r="I29" s="905">
        <v>1501</v>
      </c>
    </row>
    <row r="30" spans="1:9" ht="15.95" customHeight="1" x14ac:dyDescent="0.15">
      <c r="A30" s="1084"/>
      <c r="B30" s="1086" t="s">
        <v>1501</v>
      </c>
      <c r="C30" s="720"/>
      <c r="D30" s="720"/>
      <c r="E30" s="720"/>
      <c r="F30" s="720"/>
      <c r="G30" s="1072"/>
      <c r="H30" s="1087"/>
      <c r="I30" s="1087"/>
    </row>
    <row r="31" spans="1:9" ht="15.95" customHeight="1" x14ac:dyDescent="0.15">
      <c r="A31" s="1084">
        <v>11</v>
      </c>
      <c r="B31" s="1086" t="s">
        <v>1502</v>
      </c>
      <c r="C31" s="720"/>
      <c r="D31" s="720"/>
      <c r="E31" s="720"/>
      <c r="F31" s="720"/>
      <c r="G31" s="1017">
        <f t="shared" si="1"/>
        <v>3128</v>
      </c>
      <c r="H31" s="905">
        <v>1494</v>
      </c>
      <c r="I31" s="905">
        <v>1634</v>
      </c>
    </row>
    <row r="32" spans="1:9" ht="15.95" customHeight="1" x14ac:dyDescent="0.15">
      <c r="A32" s="1084"/>
      <c r="B32" s="1086" t="s">
        <v>1503</v>
      </c>
      <c r="C32" s="720"/>
      <c r="D32" s="720"/>
      <c r="E32" s="720"/>
      <c r="F32" s="720"/>
      <c r="G32" s="1072"/>
      <c r="H32" s="1087"/>
      <c r="I32" s="1087"/>
    </row>
    <row r="33" spans="1:10" ht="15.95" customHeight="1" x14ac:dyDescent="0.15">
      <c r="A33" s="1084"/>
      <c r="B33" s="1086" t="s">
        <v>1504</v>
      </c>
      <c r="C33" s="720"/>
      <c r="D33" s="720"/>
      <c r="E33" s="720"/>
      <c r="F33" s="720"/>
      <c r="G33" s="1072"/>
      <c r="H33" s="1087"/>
      <c r="I33" s="1087"/>
    </row>
    <row r="34" spans="1:10" ht="15.95" customHeight="1" x14ac:dyDescent="0.15">
      <c r="A34" s="593">
        <v>12</v>
      </c>
      <c r="B34" s="1086" t="s">
        <v>1505</v>
      </c>
      <c r="C34" s="720"/>
      <c r="D34" s="720"/>
      <c r="E34" s="720"/>
      <c r="F34" s="720"/>
      <c r="G34" s="552">
        <f t="shared" si="1"/>
        <v>2048</v>
      </c>
      <c r="H34" s="317">
        <v>942</v>
      </c>
      <c r="I34" s="317">
        <v>1106</v>
      </c>
    </row>
    <row r="35" spans="1:10" ht="15.95" customHeight="1" x14ac:dyDescent="0.15">
      <c r="A35" s="1084">
        <v>13</v>
      </c>
      <c r="B35" s="1086" t="s">
        <v>1506</v>
      </c>
      <c r="C35" s="720"/>
      <c r="D35" s="720"/>
      <c r="E35" s="720"/>
      <c r="F35" s="720"/>
      <c r="G35" s="1017">
        <f t="shared" si="1"/>
        <v>3771</v>
      </c>
      <c r="H35" s="905">
        <v>1800</v>
      </c>
      <c r="I35" s="905">
        <v>1971</v>
      </c>
    </row>
    <row r="36" spans="1:10" ht="15.95" customHeight="1" x14ac:dyDescent="0.15">
      <c r="A36" s="1084"/>
      <c r="B36" s="1086" t="s">
        <v>1507</v>
      </c>
      <c r="C36" s="720"/>
      <c r="D36" s="720"/>
      <c r="E36" s="720"/>
      <c r="F36" s="720"/>
      <c r="G36" s="1072"/>
      <c r="H36" s="1087"/>
      <c r="I36" s="1087"/>
    </row>
    <row r="37" spans="1:10" ht="15.95" customHeight="1" x14ac:dyDescent="0.15">
      <c r="A37" s="1084">
        <v>14</v>
      </c>
      <c r="B37" s="1086" t="s">
        <v>1508</v>
      </c>
      <c r="C37" s="720"/>
      <c r="D37" s="720"/>
      <c r="E37" s="720"/>
      <c r="F37" s="720"/>
      <c r="G37" s="1017">
        <f t="shared" si="1"/>
        <v>3507</v>
      </c>
      <c r="H37" s="905">
        <v>1710</v>
      </c>
      <c r="I37" s="905">
        <v>1797</v>
      </c>
    </row>
    <row r="38" spans="1:10" ht="15.95" customHeight="1" x14ac:dyDescent="0.15">
      <c r="A38" s="1084"/>
      <c r="B38" s="1086" t="s">
        <v>1509</v>
      </c>
      <c r="C38" s="720"/>
      <c r="D38" s="720"/>
      <c r="E38" s="720"/>
      <c r="F38" s="720"/>
      <c r="G38" s="1072"/>
      <c r="H38" s="905"/>
      <c r="I38" s="905"/>
    </row>
    <row r="39" spans="1:10" ht="15.95" customHeight="1" x14ac:dyDescent="0.15">
      <c r="A39" s="1084">
        <v>15</v>
      </c>
      <c r="B39" s="1086" t="s">
        <v>2037</v>
      </c>
      <c r="C39" s="720"/>
      <c r="D39" s="720"/>
      <c r="E39" s="720"/>
      <c r="F39" s="720"/>
      <c r="G39" s="1017">
        <f t="shared" si="1"/>
        <v>3617</v>
      </c>
      <c r="H39" s="905">
        <v>1673</v>
      </c>
      <c r="I39" s="905">
        <v>1944</v>
      </c>
    </row>
    <row r="40" spans="1:10" ht="15.95" customHeight="1" x14ac:dyDescent="0.15">
      <c r="A40" s="1084"/>
      <c r="B40" s="1086" t="s">
        <v>1510</v>
      </c>
      <c r="C40" s="720"/>
      <c r="D40" s="720"/>
      <c r="E40" s="720"/>
      <c r="F40" s="720"/>
      <c r="G40" s="1072"/>
      <c r="H40" s="1087"/>
      <c r="I40" s="1087"/>
    </row>
    <row r="41" spans="1:10" ht="15.95" customHeight="1" x14ac:dyDescent="0.15">
      <c r="A41" s="593">
        <v>16</v>
      </c>
      <c r="B41" s="1086" t="s">
        <v>1511</v>
      </c>
      <c r="C41" s="720"/>
      <c r="D41" s="720"/>
      <c r="E41" s="720"/>
      <c r="F41" s="720"/>
      <c r="G41" s="552">
        <f t="shared" si="1"/>
        <v>3277</v>
      </c>
      <c r="H41" s="317">
        <v>1558</v>
      </c>
      <c r="I41" s="317">
        <v>1719</v>
      </c>
    </row>
    <row r="42" spans="1:10" ht="15.95" customHeight="1" x14ac:dyDescent="0.15">
      <c r="A42" s="1084">
        <v>17</v>
      </c>
      <c r="B42" s="1086" t="s">
        <v>1599</v>
      </c>
      <c r="C42" s="720"/>
      <c r="D42" s="720"/>
      <c r="E42" s="720"/>
      <c r="F42" s="720"/>
      <c r="G42" s="1017">
        <f t="shared" si="1"/>
        <v>3014</v>
      </c>
      <c r="H42" s="905">
        <v>1411</v>
      </c>
      <c r="I42" s="905">
        <v>1603</v>
      </c>
    </row>
    <row r="43" spans="1:10" ht="15.95" customHeight="1" x14ac:dyDescent="0.15">
      <c r="A43" s="1084"/>
      <c r="B43" s="1086" t="s">
        <v>1600</v>
      </c>
      <c r="C43" s="720"/>
      <c r="D43" s="720"/>
      <c r="E43" s="720"/>
      <c r="F43" s="720"/>
      <c r="G43" s="1072"/>
      <c r="H43" s="1087"/>
      <c r="I43" s="1087"/>
    </row>
    <row r="44" spans="1:10" ht="15.95" customHeight="1" x14ac:dyDescent="0.15">
      <c r="A44" s="1084">
        <v>18</v>
      </c>
      <c r="B44" s="1086" t="s">
        <v>1601</v>
      </c>
      <c r="C44" s="720"/>
      <c r="D44" s="720"/>
      <c r="E44" s="720"/>
      <c r="F44" s="720"/>
      <c r="G44" s="1017">
        <f t="shared" si="1"/>
        <v>3655</v>
      </c>
      <c r="H44" s="905">
        <v>1759</v>
      </c>
      <c r="I44" s="905">
        <v>1896</v>
      </c>
    </row>
    <row r="45" spans="1:10" ht="15.95" customHeight="1" x14ac:dyDescent="0.15">
      <c r="A45" s="1084"/>
      <c r="B45" s="1086" t="s">
        <v>1602</v>
      </c>
      <c r="C45" s="720"/>
      <c r="D45" s="720"/>
      <c r="E45" s="720"/>
      <c r="F45" s="720"/>
      <c r="G45" s="1072"/>
      <c r="H45" s="1087"/>
      <c r="I45" s="1087"/>
    </row>
    <row r="46" spans="1:10" ht="15.95" customHeight="1" x14ac:dyDescent="0.15">
      <c r="A46" s="593">
        <v>19</v>
      </c>
      <c r="B46" s="1086" t="s">
        <v>1512</v>
      </c>
      <c r="C46" s="720"/>
      <c r="D46" s="720"/>
      <c r="E46" s="720"/>
      <c r="F46" s="720"/>
      <c r="G46" s="552">
        <f t="shared" si="1"/>
        <v>1800</v>
      </c>
      <c r="H46" s="317">
        <v>861</v>
      </c>
      <c r="I46" s="317">
        <v>939</v>
      </c>
    </row>
    <row r="47" spans="1:10" ht="15.95" customHeight="1" thickBot="1" x14ac:dyDescent="0.2">
      <c r="A47" s="594">
        <v>20</v>
      </c>
      <c r="B47" s="1096" t="s">
        <v>1513</v>
      </c>
      <c r="C47" s="1097"/>
      <c r="D47" s="1097"/>
      <c r="E47" s="1097"/>
      <c r="F47" s="1097"/>
      <c r="G47" s="553">
        <f>IF(SUM(H47:I47)=0,"",SUM(H47:I47))</f>
        <v>3760</v>
      </c>
      <c r="H47" s="447">
        <v>1802</v>
      </c>
      <c r="I47" s="447">
        <v>1958</v>
      </c>
      <c r="J47" s="91"/>
    </row>
    <row r="48" spans="1:10" ht="16.5" customHeight="1" x14ac:dyDescent="0.15">
      <c r="F48" s="728" t="s">
        <v>1486</v>
      </c>
      <c r="G48" s="686"/>
      <c r="H48" s="686"/>
      <c r="I48" s="686"/>
      <c r="J48" s="21"/>
    </row>
  </sheetData>
  <sheetProtection sheet="1"/>
  <mergeCells count="115">
    <mergeCell ref="B41:F41"/>
    <mergeCell ref="B42:F42"/>
    <mergeCell ref="B43:F43"/>
    <mergeCell ref="B44:F44"/>
    <mergeCell ref="B45:F45"/>
    <mergeCell ref="B17:F17"/>
    <mergeCell ref="C12:D12"/>
    <mergeCell ref="E12:F12"/>
    <mergeCell ref="C8:D8"/>
    <mergeCell ref="E8:F8"/>
    <mergeCell ref="B18:F18"/>
    <mergeCell ref="B19:F19"/>
    <mergeCell ref="B20:F20"/>
    <mergeCell ref="B21:F21"/>
    <mergeCell ref="A2:B2"/>
    <mergeCell ref="A3:B3"/>
    <mergeCell ref="A4:B4"/>
    <mergeCell ref="A5:B5"/>
    <mergeCell ref="A6:B6"/>
    <mergeCell ref="A7:B7"/>
    <mergeCell ref="A8:B8"/>
    <mergeCell ref="A9:B9"/>
    <mergeCell ref="A10:B10"/>
    <mergeCell ref="F48:I48"/>
    <mergeCell ref="A42:A43"/>
    <mergeCell ref="H42:H43"/>
    <mergeCell ref="I42:I43"/>
    <mergeCell ref="A44:A45"/>
    <mergeCell ref="H44:H45"/>
    <mergeCell ref="I44:I45"/>
    <mergeCell ref="B46:F46"/>
    <mergeCell ref="G42:G43"/>
    <mergeCell ref="G44:G45"/>
    <mergeCell ref="B47:F47"/>
    <mergeCell ref="A37:A38"/>
    <mergeCell ref="H37:H38"/>
    <mergeCell ref="I37:I38"/>
    <mergeCell ref="B38:F38"/>
    <mergeCell ref="A39:A40"/>
    <mergeCell ref="B39:F39"/>
    <mergeCell ref="H39:H40"/>
    <mergeCell ref="I39:I40"/>
    <mergeCell ref="G39:G40"/>
    <mergeCell ref="B37:F37"/>
    <mergeCell ref="B40:F40"/>
    <mergeCell ref="A31:A33"/>
    <mergeCell ref="H31:H33"/>
    <mergeCell ref="I31:I33"/>
    <mergeCell ref="A35:A36"/>
    <mergeCell ref="B35:F35"/>
    <mergeCell ref="H35:H36"/>
    <mergeCell ref="I35:I36"/>
    <mergeCell ref="B36:F36"/>
    <mergeCell ref="B31:F31"/>
    <mergeCell ref="B32:F32"/>
    <mergeCell ref="B33:F33"/>
    <mergeCell ref="B34:F34"/>
    <mergeCell ref="A29:A30"/>
    <mergeCell ref="H29:H30"/>
    <mergeCell ref="I29:I30"/>
    <mergeCell ref="B30:F30"/>
    <mergeCell ref="B25:F25"/>
    <mergeCell ref="B26:F26"/>
    <mergeCell ref="B28:F28"/>
    <mergeCell ref="B29:F29"/>
    <mergeCell ref="G29:G30"/>
    <mergeCell ref="B27:F27"/>
    <mergeCell ref="A22:A24"/>
    <mergeCell ref="H22:H24"/>
    <mergeCell ref="I22:I24"/>
    <mergeCell ref="B23:F23"/>
    <mergeCell ref="B24:F24"/>
    <mergeCell ref="H25:H26"/>
    <mergeCell ref="I25:I26"/>
    <mergeCell ref="G22:G24"/>
    <mergeCell ref="G25:G26"/>
    <mergeCell ref="B22:F22"/>
    <mergeCell ref="E7:F7"/>
    <mergeCell ref="G7:H7"/>
    <mergeCell ref="G12:H12"/>
    <mergeCell ref="F13:I13"/>
    <mergeCell ref="F15:I15"/>
    <mergeCell ref="B16:F16"/>
    <mergeCell ref="C10:D10"/>
    <mergeCell ref="E10:F10"/>
    <mergeCell ref="G10:H10"/>
    <mergeCell ref="C11:D11"/>
    <mergeCell ref="E11:F11"/>
    <mergeCell ref="G11:H11"/>
    <mergeCell ref="A11:B11"/>
    <mergeCell ref="A12:B12"/>
    <mergeCell ref="G31:G33"/>
    <mergeCell ref="G35:G36"/>
    <mergeCell ref="G37:G38"/>
    <mergeCell ref="E1:H1"/>
    <mergeCell ref="C2:D2"/>
    <mergeCell ref="E2:F2"/>
    <mergeCell ref="G2:H2"/>
    <mergeCell ref="C3:D3"/>
    <mergeCell ref="E3:F3"/>
    <mergeCell ref="G3:H3"/>
    <mergeCell ref="C4:D4"/>
    <mergeCell ref="E4:F4"/>
    <mergeCell ref="G4:H4"/>
    <mergeCell ref="C5:D5"/>
    <mergeCell ref="E5:F5"/>
    <mergeCell ref="G5:H5"/>
    <mergeCell ref="G8:H8"/>
    <mergeCell ref="C9:D9"/>
    <mergeCell ref="E9:F9"/>
    <mergeCell ref="G9:H9"/>
    <mergeCell ref="C6:D6"/>
    <mergeCell ref="E6:F6"/>
    <mergeCell ref="G6:H6"/>
    <mergeCell ref="C7:D7"/>
  </mergeCells>
  <phoneticPr fontId="2"/>
  <printOptions horizontalCentered="1"/>
  <pageMargins left="0.78740157480314965" right="0.78740157480314965" top="0.78740157480314965" bottom="0.78740157480314965" header="0.19685039370078741" footer="0.39370078740157483"/>
  <pageSetup paperSize="9" firstPageNumber="72" orientation="portrait" useFirstPageNumber="1" r:id="rId1"/>
  <headerFooter alignWithMargins="0">
    <oddHeader>&amp;C&amp;"ＭＳ 明朝,標準"&amp;16（2）選　挙</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62"/>
  <dimension ref="A1:K41"/>
  <sheetViews>
    <sheetView zoomScaleNormal="100" workbookViewId="0">
      <selection activeCell="P11" sqref="P11"/>
    </sheetView>
  </sheetViews>
  <sheetFormatPr defaultRowHeight="13.5" x14ac:dyDescent="0.15"/>
  <cols>
    <col min="1" max="1" width="16.125" style="83" customWidth="1"/>
    <col min="2" max="3" width="9" style="83"/>
    <col min="4" max="4" width="9.375" style="83" customWidth="1"/>
    <col min="5" max="16384" width="9" style="83"/>
  </cols>
  <sheetData>
    <row r="1" spans="1:10" ht="18" customHeight="1" thickBot="1" x14ac:dyDescent="0.2">
      <c r="A1" s="95" t="s">
        <v>1514</v>
      </c>
      <c r="B1" s="95"/>
      <c r="C1" s="95"/>
      <c r="D1" s="95"/>
      <c r="E1" s="95"/>
      <c r="F1" s="95"/>
      <c r="G1" s="95"/>
      <c r="H1" s="95"/>
      <c r="I1" s="95"/>
      <c r="J1" s="95"/>
    </row>
    <row r="2" spans="1:10" ht="20.100000000000001" customHeight="1" x14ac:dyDescent="0.15">
      <c r="A2" s="752" t="s">
        <v>1515</v>
      </c>
      <c r="B2" s="727" t="s">
        <v>1516</v>
      </c>
      <c r="C2" s="660"/>
      <c r="D2" s="662"/>
      <c r="E2" s="727" t="s">
        <v>1517</v>
      </c>
      <c r="F2" s="660"/>
      <c r="G2" s="662"/>
      <c r="H2" s="730" t="s">
        <v>1518</v>
      </c>
      <c r="I2" s="660"/>
      <c r="J2" s="660"/>
    </row>
    <row r="3" spans="1:10" ht="20.100000000000001" customHeight="1" x14ac:dyDescent="0.15">
      <c r="A3" s="652"/>
      <c r="B3" s="99" t="s">
        <v>732</v>
      </c>
      <c r="C3" s="99" t="s">
        <v>577</v>
      </c>
      <c r="D3" s="99" t="s">
        <v>578</v>
      </c>
      <c r="E3" s="99" t="s">
        <v>732</v>
      </c>
      <c r="F3" s="99" t="s">
        <v>577</v>
      </c>
      <c r="G3" s="99" t="s">
        <v>578</v>
      </c>
      <c r="H3" s="99" t="s">
        <v>732</v>
      </c>
      <c r="I3" s="99" t="s">
        <v>577</v>
      </c>
      <c r="J3" s="246" t="s">
        <v>578</v>
      </c>
    </row>
    <row r="4" spans="1:10" ht="20.100000000000001" customHeight="1" x14ac:dyDescent="0.15">
      <c r="A4" s="579" t="s">
        <v>1519</v>
      </c>
    </row>
    <row r="5" spans="1:10" ht="20.100000000000001" customHeight="1" x14ac:dyDescent="0.15">
      <c r="A5" s="231" t="s">
        <v>1968</v>
      </c>
      <c r="B5" s="105">
        <f>IF(SUM(C5:D5)=0,"",SUM(C5:D5))</f>
        <v>59993</v>
      </c>
      <c r="C5" s="91">
        <v>28564</v>
      </c>
      <c r="D5" s="91">
        <v>31429</v>
      </c>
      <c r="E5" s="106">
        <f>IF(SUM(F5:G5)=0,"",SUM(F5:G5))</f>
        <v>38387</v>
      </c>
      <c r="F5" s="91">
        <v>17917</v>
      </c>
      <c r="G5" s="91">
        <v>20470</v>
      </c>
      <c r="H5" s="599">
        <f t="shared" ref="H5:J9" si="0">IFERROR((ROUND(E5/B5,4))*100,"")</f>
        <v>63.99</v>
      </c>
      <c r="I5" s="599">
        <f t="shared" si="0"/>
        <v>62.73</v>
      </c>
      <c r="J5" s="599">
        <f t="shared" si="0"/>
        <v>65.13</v>
      </c>
    </row>
    <row r="6" spans="1:10" ht="20.100000000000001" customHeight="1" x14ac:dyDescent="0.15">
      <c r="A6" s="231" t="s">
        <v>1520</v>
      </c>
      <c r="B6" s="105">
        <f>IF(SUM(C6:D6)=0,"",SUM(C6:D6))</f>
        <v>60413</v>
      </c>
      <c r="C6" s="91">
        <v>28722</v>
      </c>
      <c r="D6" s="91">
        <v>31691</v>
      </c>
      <c r="E6" s="106">
        <f>IF(SUM(F6:G6)=0,"",SUM(F6:G6))</f>
        <v>39837</v>
      </c>
      <c r="F6" s="91">
        <v>18944</v>
      </c>
      <c r="G6" s="91">
        <v>20893</v>
      </c>
      <c r="H6" s="599">
        <f t="shared" si="0"/>
        <v>65.94</v>
      </c>
      <c r="I6" s="599">
        <f t="shared" si="0"/>
        <v>65.959999999999994</v>
      </c>
      <c r="J6" s="599">
        <f t="shared" si="0"/>
        <v>65.930000000000007</v>
      </c>
    </row>
    <row r="7" spans="1:10" ht="20.100000000000001" customHeight="1" x14ac:dyDescent="0.15">
      <c r="A7" s="231" t="s">
        <v>1521</v>
      </c>
      <c r="B7" s="105">
        <f>IF(SUM(C7:D7)=0,"",SUM(C7:D7))</f>
        <v>60091</v>
      </c>
      <c r="C7" s="91">
        <v>28495</v>
      </c>
      <c r="D7" s="91">
        <v>31596</v>
      </c>
      <c r="E7" s="106">
        <f>IF(SUM(F7:G7)=0,"",SUM(F7:G7))</f>
        <v>34460</v>
      </c>
      <c r="F7" s="91">
        <v>16385</v>
      </c>
      <c r="G7" s="91">
        <v>18075</v>
      </c>
      <c r="H7" s="599">
        <f t="shared" si="0"/>
        <v>57.35</v>
      </c>
      <c r="I7" s="599">
        <f t="shared" si="0"/>
        <v>57.499999999999993</v>
      </c>
      <c r="J7" s="599">
        <f t="shared" si="0"/>
        <v>57.210000000000008</v>
      </c>
    </row>
    <row r="8" spans="1:10" ht="20.100000000000001" customHeight="1" x14ac:dyDescent="0.15">
      <c r="A8" s="231" t="s">
        <v>1585</v>
      </c>
      <c r="B8" s="105">
        <f>IF(SUM(C8:D8)=0,"",SUM(C8:D8))</f>
        <v>59763</v>
      </c>
      <c r="C8" s="91">
        <v>28291</v>
      </c>
      <c r="D8" s="91">
        <v>31472</v>
      </c>
      <c r="E8" s="106">
        <f>IF(SUM(F8:G8)=0,"",SUM(F8:G8))</f>
        <v>30511</v>
      </c>
      <c r="F8" s="91">
        <v>14618</v>
      </c>
      <c r="G8" s="91">
        <v>15893</v>
      </c>
      <c r="H8" s="599">
        <f t="shared" si="0"/>
        <v>51.05</v>
      </c>
      <c r="I8" s="599">
        <f t="shared" si="0"/>
        <v>51.67</v>
      </c>
      <c r="J8" s="599">
        <f t="shared" si="0"/>
        <v>50.5</v>
      </c>
    </row>
    <row r="9" spans="1:10" ht="20.100000000000001" customHeight="1" x14ac:dyDescent="0.15">
      <c r="A9" s="595" t="s">
        <v>1969</v>
      </c>
      <c r="B9" s="597">
        <f>IF(SUM(C9:D9)=0,"",SUM(C9:D9))</f>
        <v>61650</v>
      </c>
      <c r="C9" s="524">
        <v>29173</v>
      </c>
      <c r="D9" s="524">
        <v>32477</v>
      </c>
      <c r="E9" s="598">
        <f>IF(SUM(F9:G9)=0,"",SUM(F9:G9))</f>
        <v>29108</v>
      </c>
      <c r="F9" s="524">
        <v>13915</v>
      </c>
      <c r="G9" s="524">
        <v>15193</v>
      </c>
      <c r="H9" s="600">
        <f t="shared" si="0"/>
        <v>47.21</v>
      </c>
      <c r="I9" s="600">
        <f t="shared" si="0"/>
        <v>47.699999999999996</v>
      </c>
      <c r="J9" s="600">
        <f t="shared" si="0"/>
        <v>46.78</v>
      </c>
    </row>
    <row r="10" spans="1:10" ht="20.100000000000001" customHeight="1" x14ac:dyDescent="0.15">
      <c r="A10" s="577" t="s">
        <v>1522</v>
      </c>
      <c r="B10" s="131"/>
      <c r="E10" s="131"/>
      <c r="H10" s="131"/>
      <c r="I10" s="131"/>
      <c r="J10" s="131"/>
    </row>
    <row r="11" spans="1:10" ht="20.100000000000001" customHeight="1" x14ac:dyDescent="0.15">
      <c r="A11" s="231" t="s">
        <v>1960</v>
      </c>
      <c r="B11" s="105">
        <f>IF(SUM(C11:D11)=0,"",SUM(C11:D11))</f>
        <v>59710</v>
      </c>
      <c r="C11" s="91">
        <v>28504</v>
      </c>
      <c r="D11" s="91">
        <v>31206</v>
      </c>
      <c r="E11" s="106">
        <f>IF(SUM(F11:G11)=0,"",SUM(F11:G11))</f>
        <v>31381</v>
      </c>
      <c r="F11" s="91">
        <v>14879</v>
      </c>
      <c r="G11" s="91">
        <v>16502</v>
      </c>
      <c r="H11" s="599">
        <f t="shared" ref="H11:J15" si="1">IFERROR((ROUND(E11/B11,4))*100,"")</f>
        <v>52.559999999999995</v>
      </c>
      <c r="I11" s="599">
        <f t="shared" si="1"/>
        <v>52.2</v>
      </c>
      <c r="J11" s="599">
        <f t="shared" si="1"/>
        <v>52.88</v>
      </c>
    </row>
    <row r="12" spans="1:10" ht="20.100000000000001" customHeight="1" x14ac:dyDescent="0.15">
      <c r="A12" s="231" t="s">
        <v>1523</v>
      </c>
      <c r="B12" s="105">
        <f>IF(SUM(C12:D12)=0,"",SUM(C12:D12))</f>
        <v>60448</v>
      </c>
      <c r="C12" s="91">
        <v>28762</v>
      </c>
      <c r="D12" s="91">
        <v>31686</v>
      </c>
      <c r="E12" s="106">
        <f>IF(SUM(F12:G12)=0,"",SUM(F12:G12))</f>
        <v>32994</v>
      </c>
      <c r="F12" s="91">
        <v>15682</v>
      </c>
      <c r="G12" s="91">
        <v>17312</v>
      </c>
      <c r="H12" s="599">
        <f t="shared" si="1"/>
        <v>54.58</v>
      </c>
      <c r="I12" s="599">
        <f t="shared" si="1"/>
        <v>54.52</v>
      </c>
      <c r="J12" s="599">
        <f t="shared" si="1"/>
        <v>54.64</v>
      </c>
    </row>
    <row r="13" spans="1:10" ht="20.100000000000001" customHeight="1" x14ac:dyDescent="0.15">
      <c r="A13" s="231" t="s">
        <v>1524</v>
      </c>
      <c r="B13" s="105">
        <f>IF(SUM(C13:D13)=0,"",SUM(C13:D13))</f>
        <v>60203</v>
      </c>
      <c r="C13" s="91">
        <v>28592</v>
      </c>
      <c r="D13" s="91">
        <v>31611</v>
      </c>
      <c r="E13" s="106">
        <f>IF(SUM(F13:G13)=0,"",SUM(F13:G13))</f>
        <v>32770</v>
      </c>
      <c r="F13" s="91">
        <v>15624</v>
      </c>
      <c r="G13" s="91">
        <v>17146</v>
      </c>
      <c r="H13" s="599">
        <f t="shared" si="1"/>
        <v>54.43</v>
      </c>
      <c r="I13" s="599">
        <f t="shared" si="1"/>
        <v>54.64</v>
      </c>
      <c r="J13" s="599">
        <f t="shared" si="1"/>
        <v>54.24</v>
      </c>
    </row>
    <row r="14" spans="1:10" ht="20.100000000000001" customHeight="1" x14ac:dyDescent="0.15">
      <c r="A14" s="231" t="s">
        <v>1848</v>
      </c>
      <c r="B14" s="105">
        <f>IF(SUM(C14:D14)=0,"",SUM(C14:D14))</f>
        <v>59965</v>
      </c>
      <c r="C14" s="91">
        <v>28380</v>
      </c>
      <c r="D14" s="91">
        <v>31585</v>
      </c>
      <c r="E14" s="106">
        <f>IF(SUM(F14:G14)=0,"",SUM(F14:G14))</f>
        <v>29816</v>
      </c>
      <c r="F14" s="91">
        <v>14287</v>
      </c>
      <c r="G14" s="91">
        <v>15529</v>
      </c>
      <c r="H14" s="599">
        <f t="shared" si="1"/>
        <v>49.72</v>
      </c>
      <c r="I14" s="599">
        <f t="shared" si="1"/>
        <v>50.339999999999996</v>
      </c>
      <c r="J14" s="599">
        <f t="shared" si="1"/>
        <v>49.17</v>
      </c>
    </row>
    <row r="15" spans="1:10" ht="20.100000000000001" customHeight="1" x14ac:dyDescent="0.15">
      <c r="A15" s="595" t="s">
        <v>1849</v>
      </c>
      <c r="B15" s="597">
        <f>IF(SUM(C15:D15)=0,"",SUM(C15:D15))</f>
        <v>61621</v>
      </c>
      <c r="C15" s="524">
        <v>29245</v>
      </c>
      <c r="D15" s="524">
        <v>32376</v>
      </c>
      <c r="E15" s="598">
        <f>IF(SUM(F15:G15)=0,"",SUM(F15:G15))</f>
        <v>30819</v>
      </c>
      <c r="F15" s="524">
        <v>14749</v>
      </c>
      <c r="G15" s="524">
        <v>16070</v>
      </c>
      <c r="H15" s="600">
        <f t="shared" si="1"/>
        <v>50.01</v>
      </c>
      <c r="I15" s="600">
        <f t="shared" si="1"/>
        <v>50.43</v>
      </c>
      <c r="J15" s="600">
        <f t="shared" si="1"/>
        <v>49.64</v>
      </c>
    </row>
    <row r="16" spans="1:10" ht="20.100000000000001" customHeight="1" x14ac:dyDescent="0.15">
      <c r="A16" s="577" t="s">
        <v>1525</v>
      </c>
      <c r="B16" s="131"/>
      <c r="E16" s="131"/>
      <c r="H16" s="131"/>
      <c r="I16" s="131"/>
      <c r="J16" s="131"/>
    </row>
    <row r="17" spans="1:11" ht="20.100000000000001" customHeight="1" x14ac:dyDescent="0.15">
      <c r="A17" s="231" t="s">
        <v>1961</v>
      </c>
      <c r="B17" s="105">
        <f>IF(SUM(C17:D17)=0,"",SUM(C17:D17))</f>
        <v>57513</v>
      </c>
      <c r="C17" s="91">
        <v>27602</v>
      </c>
      <c r="D17" s="91">
        <v>29911</v>
      </c>
      <c r="E17" s="106">
        <f>IF(SUM(F17:G17)=0,"",SUM(F17:G17))</f>
        <v>26130</v>
      </c>
      <c r="F17" s="91">
        <v>12304</v>
      </c>
      <c r="G17" s="91">
        <v>13826</v>
      </c>
      <c r="H17" s="599">
        <f t="shared" ref="H17:J21" si="2">IFERROR((ROUND(E17/B17,4))*100,"")</f>
        <v>45.43</v>
      </c>
      <c r="I17" s="599">
        <f t="shared" si="2"/>
        <v>44.58</v>
      </c>
      <c r="J17" s="599">
        <f t="shared" si="2"/>
        <v>46.22</v>
      </c>
    </row>
    <row r="18" spans="1:11" ht="20.100000000000001" customHeight="1" x14ac:dyDescent="0.15">
      <c r="A18" s="231" t="s">
        <v>1526</v>
      </c>
      <c r="B18" s="105">
        <f>IF(SUM(C18:D18)=0,"",SUM(C18:D18))</f>
        <v>58738</v>
      </c>
      <c r="C18" s="91">
        <v>28018</v>
      </c>
      <c r="D18" s="91">
        <v>30720</v>
      </c>
      <c r="E18" s="106">
        <f>IF(SUM(F18:G18)=0,"",SUM(F18:G18))</f>
        <v>23944</v>
      </c>
      <c r="F18" s="91">
        <v>11280</v>
      </c>
      <c r="G18" s="91">
        <v>12664</v>
      </c>
      <c r="H18" s="599">
        <f t="shared" si="2"/>
        <v>40.760000000000005</v>
      </c>
      <c r="I18" s="599">
        <f t="shared" si="2"/>
        <v>40.26</v>
      </c>
      <c r="J18" s="599">
        <f t="shared" si="2"/>
        <v>41.22</v>
      </c>
    </row>
    <row r="19" spans="1:11" ht="20.100000000000001" customHeight="1" x14ac:dyDescent="0.15">
      <c r="A19" s="231" t="s">
        <v>1527</v>
      </c>
      <c r="B19" s="105">
        <f>IF(SUM(C19:D19)=0,"",SUM(C19:D19))</f>
        <v>59910</v>
      </c>
      <c r="C19" s="91">
        <v>28482</v>
      </c>
      <c r="D19" s="91">
        <v>31428</v>
      </c>
      <c r="E19" s="106">
        <f>IF(SUM(F19:G19)=0,"",SUM(F19:G19))</f>
        <v>29428</v>
      </c>
      <c r="F19" s="91">
        <v>13683</v>
      </c>
      <c r="G19" s="91">
        <v>15745</v>
      </c>
      <c r="H19" s="599">
        <f t="shared" si="2"/>
        <v>49.120000000000005</v>
      </c>
      <c r="I19" s="599">
        <f t="shared" si="2"/>
        <v>48.04</v>
      </c>
      <c r="J19" s="599">
        <f t="shared" si="2"/>
        <v>50.1</v>
      </c>
    </row>
    <row r="20" spans="1:11" ht="20.100000000000001" customHeight="1" x14ac:dyDescent="0.15">
      <c r="A20" s="231" t="s">
        <v>1820</v>
      </c>
      <c r="B20" s="105">
        <f>IF(SUM(C20:D20)=0,"",SUM(C20:D20))</f>
        <v>59447</v>
      </c>
      <c r="C20" s="91">
        <v>28177</v>
      </c>
      <c r="D20" s="91">
        <v>31270</v>
      </c>
      <c r="E20" s="106">
        <f>IF(SUM(F20:G20)=0,"",SUM(F20:G20))</f>
        <v>28124</v>
      </c>
      <c r="F20" s="91">
        <v>13404</v>
      </c>
      <c r="G20" s="91">
        <v>14720</v>
      </c>
      <c r="H20" s="599">
        <f t="shared" si="2"/>
        <v>47.31</v>
      </c>
      <c r="I20" s="599">
        <f t="shared" si="2"/>
        <v>47.57</v>
      </c>
      <c r="J20" s="599">
        <f t="shared" si="2"/>
        <v>47.07</v>
      </c>
    </row>
    <row r="21" spans="1:11" ht="20.100000000000001" customHeight="1" x14ac:dyDescent="0.15">
      <c r="A21" s="595" t="s">
        <v>1821</v>
      </c>
      <c r="B21" s="597">
        <f>IF(SUM(C21:D21)=0,"",SUM(C21:D21))</f>
        <v>59068</v>
      </c>
      <c r="C21" s="524">
        <v>27977</v>
      </c>
      <c r="D21" s="524">
        <v>31091</v>
      </c>
      <c r="E21" s="598">
        <f>IF(SUM(F21:G21)=0,"",SUM(F21:G21))</f>
        <v>24324</v>
      </c>
      <c r="F21" s="524">
        <v>11699</v>
      </c>
      <c r="G21" s="524">
        <v>12625</v>
      </c>
      <c r="H21" s="600">
        <f t="shared" si="2"/>
        <v>41.18</v>
      </c>
      <c r="I21" s="600">
        <f t="shared" si="2"/>
        <v>41.82</v>
      </c>
      <c r="J21" s="600">
        <f t="shared" si="2"/>
        <v>40.61</v>
      </c>
    </row>
    <row r="22" spans="1:11" ht="20.100000000000001" customHeight="1" x14ac:dyDescent="0.15">
      <c r="A22" s="577" t="s">
        <v>1528</v>
      </c>
      <c r="B22" s="131"/>
      <c r="E22" s="131"/>
      <c r="H22" s="131"/>
      <c r="I22" s="131"/>
      <c r="J22" s="131"/>
    </row>
    <row r="23" spans="1:11" ht="20.100000000000001" customHeight="1" x14ac:dyDescent="0.15">
      <c r="A23" s="231" t="s">
        <v>1962</v>
      </c>
      <c r="B23" s="105">
        <f>IF(SUM(C23:D23)=0,"",SUM(C23:D23))</f>
        <v>58496</v>
      </c>
      <c r="C23" s="91">
        <v>27942</v>
      </c>
      <c r="D23" s="91">
        <v>30554</v>
      </c>
      <c r="E23" s="106">
        <f>IF(SUM(F23:G23)=0,"",SUM(F23:G23))</f>
        <v>20330</v>
      </c>
      <c r="F23" s="91">
        <v>9315</v>
      </c>
      <c r="G23" s="91">
        <v>11015</v>
      </c>
      <c r="H23" s="599">
        <f t="shared" ref="H23:J27" si="3">IFERROR((ROUND(E23/B23,4))*100,"")</f>
        <v>34.75</v>
      </c>
      <c r="I23" s="599">
        <f t="shared" si="3"/>
        <v>33.339999999999996</v>
      </c>
      <c r="J23" s="599">
        <f t="shared" si="3"/>
        <v>36.049999999999997</v>
      </c>
    </row>
    <row r="24" spans="1:11" ht="20.100000000000001" customHeight="1" x14ac:dyDescent="0.15">
      <c r="A24" s="231" t="s">
        <v>1529</v>
      </c>
      <c r="B24" s="105">
        <f>IF(SUM(C24:D24)=0,"",SUM(C24:D24))</f>
        <v>59061</v>
      </c>
      <c r="C24" s="91">
        <v>28157</v>
      </c>
      <c r="D24" s="91">
        <v>30904</v>
      </c>
      <c r="E24" s="106">
        <f>IF(SUM(F24:G24)=0,"",SUM(F24:G24))</f>
        <v>20616</v>
      </c>
      <c r="F24" s="91">
        <v>9289</v>
      </c>
      <c r="G24" s="91">
        <v>11327</v>
      </c>
      <c r="H24" s="599">
        <f t="shared" si="3"/>
        <v>34.910000000000004</v>
      </c>
      <c r="I24" s="599">
        <f t="shared" si="3"/>
        <v>32.99</v>
      </c>
      <c r="J24" s="599">
        <f t="shared" si="3"/>
        <v>36.65</v>
      </c>
    </row>
    <row r="25" spans="1:11" ht="20.100000000000001" customHeight="1" x14ac:dyDescent="0.15">
      <c r="A25" s="231" t="s">
        <v>1530</v>
      </c>
      <c r="B25" s="105" t="str">
        <f>IF(SUM(C25:D25)=0,"",SUM(C25:D25))</f>
        <v/>
      </c>
      <c r="C25" s="91" t="s">
        <v>1531</v>
      </c>
      <c r="D25" s="91"/>
      <c r="E25" s="106" t="str">
        <f>IF(SUM(F25:G25)=0,"",SUM(F25:G25))</f>
        <v/>
      </c>
      <c r="F25" s="91"/>
      <c r="G25" s="91"/>
      <c r="H25" s="599" t="str">
        <f t="shared" si="3"/>
        <v/>
      </c>
      <c r="I25" s="599" t="str">
        <f t="shared" si="3"/>
        <v/>
      </c>
      <c r="J25" s="599" t="str">
        <f t="shared" si="3"/>
        <v/>
      </c>
    </row>
    <row r="26" spans="1:11" ht="20.100000000000001" customHeight="1" x14ac:dyDescent="0.15">
      <c r="A26" s="231" t="s">
        <v>1532</v>
      </c>
      <c r="B26" s="105" t="str">
        <f>IF(SUM(C26:D26)=0,"",SUM(C26:D26))</f>
        <v/>
      </c>
      <c r="C26" s="91" t="s">
        <v>1531</v>
      </c>
      <c r="D26" s="91"/>
      <c r="E26" s="106" t="str">
        <f>IF(SUM(F26:G26)=0,"",SUM(F26:G26))</f>
        <v/>
      </c>
      <c r="F26" s="91"/>
      <c r="G26" s="91"/>
      <c r="H26" s="599" t="str">
        <f t="shared" si="3"/>
        <v/>
      </c>
      <c r="I26" s="599" t="str">
        <f t="shared" si="3"/>
        <v/>
      </c>
      <c r="J26" s="599" t="str">
        <f t="shared" si="3"/>
        <v/>
      </c>
    </row>
    <row r="27" spans="1:11" ht="20.100000000000001" customHeight="1" x14ac:dyDescent="0.15">
      <c r="A27" s="595" t="s">
        <v>1586</v>
      </c>
      <c r="B27" s="597">
        <f>IF(SUM(C27:D27)=0,"",SUM(C27:D27))</f>
        <v>58867</v>
      </c>
      <c r="C27" s="524">
        <v>27898</v>
      </c>
      <c r="D27" s="524">
        <v>30969</v>
      </c>
      <c r="E27" s="598">
        <f>IF(SUM(F27:G27)=0,"",SUM(F27:G27))</f>
        <v>21220</v>
      </c>
      <c r="F27" s="524">
        <v>10124</v>
      </c>
      <c r="G27" s="524">
        <v>11096</v>
      </c>
      <c r="H27" s="600">
        <f t="shared" si="3"/>
        <v>36.049999999999997</v>
      </c>
      <c r="I27" s="600">
        <f t="shared" si="3"/>
        <v>36.29</v>
      </c>
      <c r="J27" s="600">
        <f t="shared" si="3"/>
        <v>35.83</v>
      </c>
    </row>
    <row r="28" spans="1:11" ht="20.100000000000001" customHeight="1" x14ac:dyDescent="0.15">
      <c r="A28" s="577" t="s">
        <v>1533</v>
      </c>
      <c r="B28" s="131"/>
      <c r="E28" s="131"/>
      <c r="H28" s="131"/>
      <c r="I28" s="131"/>
      <c r="J28" s="131"/>
    </row>
    <row r="29" spans="1:11" ht="20.100000000000001" customHeight="1" x14ac:dyDescent="0.15">
      <c r="A29" s="231" t="s">
        <v>1963</v>
      </c>
      <c r="B29" s="105">
        <f>IF(SUM(C29:D29)=0,"",SUM(C29:D29))</f>
        <v>59071</v>
      </c>
      <c r="C29" s="91">
        <v>28161</v>
      </c>
      <c r="D29" s="91">
        <v>30910</v>
      </c>
      <c r="E29" s="106">
        <f>IF(SUM(F29:G29)=0,"",SUM(F29:G29))</f>
        <v>29391</v>
      </c>
      <c r="F29" s="91">
        <v>13171</v>
      </c>
      <c r="G29" s="91">
        <v>16220</v>
      </c>
      <c r="H29" s="599">
        <f t="shared" ref="H29:J33" si="4">IFERROR((ROUND(E29/B29,4))*100,"")</f>
        <v>49.76</v>
      </c>
      <c r="I29" s="599">
        <f t="shared" si="4"/>
        <v>46.77</v>
      </c>
      <c r="J29" s="599">
        <f t="shared" si="4"/>
        <v>52.470000000000006</v>
      </c>
    </row>
    <row r="30" spans="1:11" ht="20.100000000000001" customHeight="1" x14ac:dyDescent="0.15">
      <c r="A30" s="344" t="s">
        <v>1534</v>
      </c>
      <c r="B30" s="105" t="str">
        <f>IF(SUM(C30:D30)=0,"",SUM(C30:D30))</f>
        <v/>
      </c>
      <c r="C30" s="326" t="s">
        <v>1531</v>
      </c>
      <c r="D30" s="326"/>
      <c r="E30" s="106" t="str">
        <f>IF(SUM(F30:G30)=0,"",SUM(F30:G30))</f>
        <v/>
      </c>
      <c r="F30" s="91"/>
      <c r="G30" s="91"/>
      <c r="H30" s="599" t="str">
        <f t="shared" si="4"/>
        <v/>
      </c>
      <c r="I30" s="599" t="str">
        <f t="shared" si="4"/>
        <v/>
      </c>
      <c r="J30" s="599" t="str">
        <f t="shared" si="4"/>
        <v/>
      </c>
    </row>
    <row r="31" spans="1:11" ht="20.100000000000001" customHeight="1" x14ac:dyDescent="0.15">
      <c r="A31" s="344" t="s">
        <v>1535</v>
      </c>
      <c r="B31" s="105" t="str">
        <f>IF(SUM(C31:D31)=0,"",SUM(C31:D31))</f>
        <v/>
      </c>
      <c r="C31" s="326" t="s">
        <v>1531</v>
      </c>
      <c r="D31" s="326"/>
      <c r="E31" s="106" t="str">
        <f>IF(SUM(F31:G31)=0,"",SUM(F31:G31))</f>
        <v/>
      </c>
      <c r="F31" s="91"/>
      <c r="G31" s="91"/>
      <c r="H31" s="599" t="str">
        <f t="shared" si="4"/>
        <v/>
      </c>
      <c r="I31" s="599" t="str">
        <f t="shared" si="4"/>
        <v/>
      </c>
      <c r="J31" s="599" t="str">
        <f t="shared" si="4"/>
        <v/>
      </c>
    </row>
    <row r="32" spans="1:11" ht="20.100000000000001" customHeight="1" x14ac:dyDescent="0.15">
      <c r="A32" s="344" t="s">
        <v>1536</v>
      </c>
      <c r="B32" s="105">
        <f>IF(SUM(C32:D32)=0,"",SUM(C32:D32))</f>
        <v>59494</v>
      </c>
      <c r="C32" s="326">
        <v>28182</v>
      </c>
      <c r="D32" s="326">
        <v>31312</v>
      </c>
      <c r="E32" s="106">
        <f>IF(SUM(F32:G32)=0,"",SUM(F32:G32))</f>
        <v>21828</v>
      </c>
      <c r="F32" s="326">
        <v>10048</v>
      </c>
      <c r="G32" s="326">
        <v>11780</v>
      </c>
      <c r="H32" s="599">
        <f t="shared" si="4"/>
        <v>36.69</v>
      </c>
      <c r="I32" s="599">
        <f t="shared" si="4"/>
        <v>35.65</v>
      </c>
      <c r="J32" s="599">
        <f t="shared" si="4"/>
        <v>37.619999999999997</v>
      </c>
      <c r="K32" s="198"/>
    </row>
    <row r="33" spans="1:11" ht="20.100000000000001" customHeight="1" x14ac:dyDescent="0.15">
      <c r="A33" s="596" t="s">
        <v>1847</v>
      </c>
      <c r="B33" s="597">
        <f>IF(SUM(C33:D33)=0,"",SUM(C33:D33))</f>
        <v>61047</v>
      </c>
      <c r="C33" s="524">
        <v>28915</v>
      </c>
      <c r="D33" s="524">
        <v>32132</v>
      </c>
      <c r="E33" s="598">
        <f>IF(SUM(F33:G33)=0,"",SUM(F33:G33))</f>
        <v>23992</v>
      </c>
      <c r="F33" s="524">
        <v>10933</v>
      </c>
      <c r="G33" s="524">
        <v>13059</v>
      </c>
      <c r="H33" s="600">
        <f t="shared" si="4"/>
        <v>39.300000000000004</v>
      </c>
      <c r="I33" s="600">
        <f t="shared" si="4"/>
        <v>37.81</v>
      </c>
      <c r="J33" s="600">
        <f t="shared" si="4"/>
        <v>40.64</v>
      </c>
      <c r="K33" s="198"/>
    </row>
    <row r="34" spans="1:11" ht="20.100000000000001" customHeight="1" x14ac:dyDescent="0.15">
      <c r="A34" s="577" t="s">
        <v>1537</v>
      </c>
      <c r="B34" s="131"/>
      <c r="E34" s="131"/>
      <c r="H34" s="131"/>
      <c r="I34" s="131"/>
      <c r="J34" s="131"/>
    </row>
    <row r="35" spans="1:11" ht="20.100000000000001" customHeight="1" x14ac:dyDescent="0.15">
      <c r="A35" s="231" t="s">
        <v>1964</v>
      </c>
      <c r="B35" s="105">
        <f>IF(SUM(C35:D35)=0,"",SUM(C35:D35))</f>
        <v>55668</v>
      </c>
      <c r="C35" s="91">
        <v>26765</v>
      </c>
      <c r="D35" s="91">
        <v>28903</v>
      </c>
      <c r="E35" s="106">
        <f>IF(SUM(F35:G35)=0,"",SUM(F35:G35))</f>
        <v>32525</v>
      </c>
      <c r="F35" s="91">
        <v>14637</v>
      </c>
      <c r="G35" s="91">
        <v>17888</v>
      </c>
      <c r="H35" s="599">
        <f t="shared" ref="H35:J39" si="5">IFERROR((ROUND(E35/B35,4))*100,"")</f>
        <v>58.430000000000007</v>
      </c>
      <c r="I35" s="599">
        <f t="shared" si="5"/>
        <v>54.690000000000005</v>
      </c>
      <c r="J35" s="599">
        <f t="shared" si="5"/>
        <v>61.89</v>
      </c>
    </row>
    <row r="36" spans="1:11" ht="20.100000000000001" customHeight="1" x14ac:dyDescent="0.15">
      <c r="A36" s="231" t="s">
        <v>1538</v>
      </c>
      <c r="B36" s="105">
        <f>IF(SUM(C36:D36)=0,"",SUM(C36:D36))</f>
        <v>58468</v>
      </c>
      <c r="C36" s="91">
        <v>27928</v>
      </c>
      <c r="D36" s="91">
        <v>30540</v>
      </c>
      <c r="E36" s="106">
        <f>IF(SUM(F36:G36)=0,"",SUM(F36:G36))</f>
        <v>31992</v>
      </c>
      <c r="F36" s="91">
        <v>14358</v>
      </c>
      <c r="G36" s="91">
        <v>17634</v>
      </c>
      <c r="H36" s="599">
        <f t="shared" si="5"/>
        <v>54.72</v>
      </c>
      <c r="I36" s="599">
        <f t="shared" si="5"/>
        <v>51.41</v>
      </c>
      <c r="J36" s="599">
        <f t="shared" si="5"/>
        <v>57.74</v>
      </c>
    </row>
    <row r="37" spans="1:11" ht="20.100000000000001" customHeight="1" x14ac:dyDescent="0.15">
      <c r="A37" s="231" t="s">
        <v>1539</v>
      </c>
      <c r="B37" s="105">
        <f>IF(SUM(C37:D37)=0,"",SUM(C37:D37))</f>
        <v>59470</v>
      </c>
      <c r="C37" s="91">
        <v>28303</v>
      </c>
      <c r="D37" s="91">
        <v>31167</v>
      </c>
      <c r="E37" s="106">
        <f>IF(SUM(F37:G37)=0,"",SUM(F37:G37))</f>
        <v>34294</v>
      </c>
      <c r="F37" s="91">
        <v>15411</v>
      </c>
      <c r="G37" s="91">
        <v>18883</v>
      </c>
      <c r="H37" s="599">
        <f t="shared" si="5"/>
        <v>57.67</v>
      </c>
      <c r="I37" s="599">
        <f t="shared" si="5"/>
        <v>54.449999999999996</v>
      </c>
      <c r="J37" s="599">
        <f t="shared" si="5"/>
        <v>60.589999999999996</v>
      </c>
    </row>
    <row r="38" spans="1:11" ht="20.100000000000001" customHeight="1" x14ac:dyDescent="0.15">
      <c r="A38" s="231" t="s">
        <v>1540</v>
      </c>
      <c r="B38" s="105">
        <f>IF(SUM(C38:D38)=0,"",SUM(C38:D38))</f>
        <v>59229</v>
      </c>
      <c r="C38" s="91">
        <v>28087</v>
      </c>
      <c r="D38" s="91">
        <v>31142</v>
      </c>
      <c r="E38" s="106">
        <f>IF(SUM(F38:G38)=0,"",SUM(F38:G38))</f>
        <v>27935</v>
      </c>
      <c r="F38" s="91">
        <v>12647</v>
      </c>
      <c r="G38" s="91">
        <v>15288</v>
      </c>
      <c r="H38" s="599">
        <f t="shared" si="5"/>
        <v>47.160000000000004</v>
      </c>
      <c r="I38" s="599">
        <f t="shared" si="5"/>
        <v>45.03</v>
      </c>
      <c r="J38" s="599">
        <f t="shared" si="5"/>
        <v>49.09</v>
      </c>
    </row>
    <row r="39" spans="1:11" ht="20.100000000000001" customHeight="1" thickBot="1" x14ac:dyDescent="0.2">
      <c r="A39" s="232" t="s">
        <v>1587</v>
      </c>
      <c r="B39" s="107" t="str">
        <f>IF(SUM(C39:D39)=0,"",SUM(C39:D39))</f>
        <v/>
      </c>
      <c r="C39" s="348" t="s">
        <v>1531</v>
      </c>
      <c r="D39" s="348"/>
      <c r="E39" s="108" t="str">
        <f>IF(SUM(F39:G39)=0,"",SUM(F39:G39))</f>
        <v/>
      </c>
      <c r="F39" s="95"/>
      <c r="G39" s="95"/>
      <c r="H39" s="601" t="str">
        <f t="shared" si="5"/>
        <v/>
      </c>
      <c r="I39" s="601" t="str">
        <f t="shared" si="5"/>
        <v/>
      </c>
      <c r="J39" s="601" t="str">
        <f t="shared" si="5"/>
        <v/>
      </c>
    </row>
    <row r="40" spans="1:11" ht="18" customHeight="1" x14ac:dyDescent="0.15">
      <c r="H40" s="728" t="s">
        <v>1486</v>
      </c>
      <c r="I40" s="674"/>
      <c r="J40" s="674"/>
    </row>
    <row r="41" spans="1:11" ht="9.75" customHeight="1" x14ac:dyDescent="0.15"/>
  </sheetData>
  <sheetProtection sheet="1"/>
  <mergeCells count="5">
    <mergeCell ref="A2:A3"/>
    <mergeCell ref="B2:D2"/>
    <mergeCell ref="E2:G2"/>
    <mergeCell ref="H2:J2"/>
    <mergeCell ref="H40:J40"/>
  </mergeCells>
  <phoneticPr fontId="2"/>
  <pageMargins left="0.78740157480314965" right="0.78740157480314965" top="0.78740157480314965" bottom="1.0236220472440944" header="0.51181102362204722" footer="0.62992125984251968"/>
  <pageSetup paperSize="9" scale="89" firstPageNumber="73" orientation="portrait" useFirstPageNumber="1"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A97"/>
  <sheetViews>
    <sheetView zoomScaleNormal="100" workbookViewId="0">
      <selection activeCell="P11" sqref="P11"/>
    </sheetView>
  </sheetViews>
  <sheetFormatPr defaultRowHeight="13.5" x14ac:dyDescent="0.15"/>
  <cols>
    <col min="1" max="1" width="16.75" style="83" customWidth="1"/>
    <col min="2" max="3" width="7.625" style="83" bestFit="1" customWidth="1"/>
    <col min="4" max="5" width="6.5" style="83" bestFit="1" customWidth="1"/>
    <col min="6" max="8" width="7.625" style="83" bestFit="1" customWidth="1"/>
    <col min="9" max="9" width="6.875" style="83" customWidth="1"/>
    <col min="10" max="13" width="7.625" style="83" bestFit="1" customWidth="1"/>
    <col min="14" max="14" width="16.75" style="83" customWidth="1"/>
    <col min="15" max="15" width="7.625" style="83" bestFit="1" customWidth="1"/>
    <col min="16" max="16" width="7.5" style="83" bestFit="1" customWidth="1"/>
    <col min="17" max="17" width="7.625" style="83" bestFit="1" customWidth="1"/>
    <col min="18" max="24" width="7.5" style="83" bestFit="1" customWidth="1"/>
    <col min="25" max="25" width="11.25" style="83" customWidth="1"/>
    <col min="26" max="16384" width="9" style="83"/>
  </cols>
  <sheetData>
    <row r="1" spans="1:26" ht="16.5" customHeight="1" thickBot="1" x14ac:dyDescent="0.2">
      <c r="A1" s="95" t="s">
        <v>587</v>
      </c>
      <c r="B1" s="95"/>
      <c r="C1" s="95"/>
      <c r="D1" s="95"/>
      <c r="E1" s="95"/>
      <c r="F1" s="95"/>
      <c r="G1" s="95"/>
      <c r="H1" s="95"/>
      <c r="I1" s="95"/>
      <c r="J1" s="95"/>
      <c r="K1" s="95"/>
      <c r="L1" s="95"/>
      <c r="M1" s="95"/>
      <c r="N1" s="95"/>
      <c r="O1" s="95"/>
      <c r="P1" s="95"/>
      <c r="Q1" s="95"/>
      <c r="R1" s="95"/>
      <c r="S1" s="95"/>
      <c r="T1" s="737" t="s">
        <v>1999</v>
      </c>
      <c r="U1" s="737"/>
      <c r="V1" s="737"/>
      <c r="W1" s="737"/>
      <c r="X1" s="737"/>
      <c r="Y1" s="737"/>
    </row>
    <row r="2" spans="1:26" s="109" customFormat="1" ht="16.5" customHeight="1" x14ac:dyDescent="0.15">
      <c r="A2" s="142" t="s">
        <v>270</v>
      </c>
      <c r="B2" s="142" t="s">
        <v>624</v>
      </c>
      <c r="C2" s="142" t="s">
        <v>269</v>
      </c>
      <c r="D2" s="142" t="s">
        <v>268</v>
      </c>
      <c r="E2" s="142" t="s">
        <v>267</v>
      </c>
      <c r="F2" s="142" t="s">
        <v>266</v>
      </c>
      <c r="G2" s="142" t="s">
        <v>265</v>
      </c>
      <c r="H2" s="142" t="s">
        <v>264</v>
      </c>
      <c r="I2" s="142" t="s">
        <v>263</v>
      </c>
      <c r="J2" s="142" t="s">
        <v>262</v>
      </c>
      <c r="K2" s="142" t="s">
        <v>261</v>
      </c>
      <c r="L2" s="142" t="s">
        <v>260</v>
      </c>
      <c r="M2" s="143" t="s">
        <v>259</v>
      </c>
      <c r="N2" s="142" t="s">
        <v>270</v>
      </c>
      <c r="O2" s="142" t="s">
        <v>258</v>
      </c>
      <c r="P2" s="142" t="s">
        <v>257</v>
      </c>
      <c r="Q2" s="142" t="s">
        <v>256</v>
      </c>
      <c r="R2" s="142" t="s">
        <v>255</v>
      </c>
      <c r="S2" s="142" t="s">
        <v>254</v>
      </c>
      <c r="T2" s="142" t="s">
        <v>253</v>
      </c>
      <c r="U2" s="142" t="s">
        <v>252</v>
      </c>
      <c r="V2" s="142" t="s">
        <v>251</v>
      </c>
      <c r="W2" s="142" t="s">
        <v>1842</v>
      </c>
      <c r="X2" s="142" t="s">
        <v>1843</v>
      </c>
      <c r="Y2" s="142" t="s">
        <v>588</v>
      </c>
    </row>
    <row r="3" spans="1:26" ht="16.5" customHeight="1" x14ac:dyDescent="0.15">
      <c r="A3" s="144" t="s">
        <v>1669</v>
      </c>
      <c r="B3" s="145">
        <v>706</v>
      </c>
      <c r="C3" s="171">
        <f>IF(SUM(D3:M3)+SUM(O3:Y3)=0,"",SUM(D3:M3)+SUM(O3:Y3))</f>
        <v>1591</v>
      </c>
      <c r="D3" s="146">
        <v>51</v>
      </c>
      <c r="E3" s="146">
        <v>73</v>
      </c>
      <c r="F3" s="146">
        <v>107</v>
      </c>
      <c r="G3" s="146">
        <v>120</v>
      </c>
      <c r="H3" s="146">
        <v>102</v>
      </c>
      <c r="I3" s="146">
        <v>93</v>
      </c>
      <c r="J3" s="146">
        <v>66</v>
      </c>
      <c r="K3" s="146">
        <v>100</v>
      </c>
      <c r="L3" s="146">
        <v>154</v>
      </c>
      <c r="M3" s="147">
        <v>171</v>
      </c>
      <c r="N3" s="144" t="s">
        <v>1669</v>
      </c>
      <c r="O3" s="148">
        <v>126</v>
      </c>
      <c r="P3" s="146">
        <v>76</v>
      </c>
      <c r="Q3" s="146">
        <v>72</v>
      </c>
      <c r="R3" s="146">
        <v>92</v>
      </c>
      <c r="S3" s="146">
        <v>67</v>
      </c>
      <c r="T3" s="146">
        <v>49</v>
      </c>
      <c r="U3" s="146">
        <v>37</v>
      </c>
      <c r="V3" s="146">
        <v>24</v>
      </c>
      <c r="W3" s="146">
        <v>7</v>
      </c>
      <c r="X3" s="146">
        <v>3</v>
      </c>
      <c r="Y3" s="149">
        <v>1</v>
      </c>
      <c r="Z3" s="150"/>
    </row>
    <row r="4" spans="1:26" ht="16.5" customHeight="1" x14ac:dyDescent="0.15">
      <c r="A4" s="151" t="s">
        <v>1670</v>
      </c>
      <c r="B4" s="152">
        <v>1121</v>
      </c>
      <c r="C4" s="172">
        <f t="shared" ref="C4:C49" si="0">IF(SUM(D4:M4)+SUM(O4:Y4)=0,"",SUM(D4:M4)+SUM(O4:Y4))</f>
        <v>2220</v>
      </c>
      <c r="D4" s="153">
        <v>83</v>
      </c>
      <c r="E4" s="153">
        <v>105</v>
      </c>
      <c r="F4" s="153">
        <v>92</v>
      </c>
      <c r="G4" s="153">
        <v>113</v>
      </c>
      <c r="H4" s="153">
        <v>134</v>
      </c>
      <c r="I4" s="153">
        <v>127</v>
      </c>
      <c r="J4" s="153">
        <v>144</v>
      </c>
      <c r="K4" s="153">
        <v>138</v>
      </c>
      <c r="L4" s="153">
        <v>163</v>
      </c>
      <c r="M4" s="154">
        <v>199</v>
      </c>
      <c r="N4" s="151" t="s">
        <v>1670</v>
      </c>
      <c r="O4" s="155">
        <v>185</v>
      </c>
      <c r="P4" s="153">
        <v>148</v>
      </c>
      <c r="Q4" s="153">
        <v>120</v>
      </c>
      <c r="R4" s="153">
        <v>119</v>
      </c>
      <c r="S4" s="153">
        <v>115</v>
      </c>
      <c r="T4" s="153">
        <v>109</v>
      </c>
      <c r="U4" s="153">
        <v>70</v>
      </c>
      <c r="V4" s="153">
        <v>40</v>
      </c>
      <c r="W4" s="153">
        <v>13</v>
      </c>
      <c r="X4" s="153">
        <v>2</v>
      </c>
      <c r="Y4" s="156">
        <v>1</v>
      </c>
      <c r="Z4" s="150"/>
    </row>
    <row r="5" spans="1:26" ht="16.5" customHeight="1" x14ac:dyDescent="0.15">
      <c r="A5" s="151" t="s">
        <v>1671</v>
      </c>
      <c r="B5" s="152">
        <v>1321</v>
      </c>
      <c r="C5" s="172">
        <f t="shared" si="0"/>
        <v>3168</v>
      </c>
      <c r="D5" s="153">
        <v>163</v>
      </c>
      <c r="E5" s="153">
        <v>152</v>
      </c>
      <c r="F5" s="153">
        <v>179</v>
      </c>
      <c r="G5" s="153">
        <v>231</v>
      </c>
      <c r="H5" s="153">
        <v>170</v>
      </c>
      <c r="I5" s="153">
        <v>151</v>
      </c>
      <c r="J5" s="153">
        <v>178</v>
      </c>
      <c r="K5" s="153">
        <v>196</v>
      </c>
      <c r="L5" s="153">
        <v>259</v>
      </c>
      <c r="M5" s="154">
        <v>354</v>
      </c>
      <c r="N5" s="151" t="s">
        <v>1671</v>
      </c>
      <c r="O5" s="155">
        <v>299</v>
      </c>
      <c r="P5" s="153">
        <v>174</v>
      </c>
      <c r="Q5" s="153">
        <v>147</v>
      </c>
      <c r="R5" s="153">
        <v>178</v>
      </c>
      <c r="S5" s="153">
        <v>94</v>
      </c>
      <c r="T5" s="153">
        <v>97</v>
      </c>
      <c r="U5" s="153">
        <v>60</v>
      </c>
      <c r="V5" s="153">
        <v>53</v>
      </c>
      <c r="W5" s="153">
        <v>23</v>
      </c>
      <c r="X5" s="153">
        <v>10</v>
      </c>
      <c r="Y5" s="156">
        <v>0</v>
      </c>
      <c r="Z5" s="150"/>
    </row>
    <row r="6" spans="1:26" ht="16.5" customHeight="1" x14ac:dyDescent="0.15">
      <c r="A6" s="151" t="s">
        <v>1672</v>
      </c>
      <c r="B6" s="152">
        <v>584</v>
      </c>
      <c r="C6" s="172">
        <f t="shared" si="0"/>
        <v>1222</v>
      </c>
      <c r="D6" s="153">
        <v>18</v>
      </c>
      <c r="E6" s="153">
        <v>24</v>
      </c>
      <c r="F6" s="153">
        <v>61</v>
      </c>
      <c r="G6" s="153">
        <v>78</v>
      </c>
      <c r="H6" s="153">
        <v>93</v>
      </c>
      <c r="I6" s="153">
        <v>54</v>
      </c>
      <c r="J6" s="153">
        <v>39</v>
      </c>
      <c r="K6" s="153">
        <v>55</v>
      </c>
      <c r="L6" s="153">
        <v>91</v>
      </c>
      <c r="M6" s="154">
        <v>138</v>
      </c>
      <c r="N6" s="151" t="s">
        <v>1672</v>
      </c>
      <c r="O6" s="155">
        <v>90</v>
      </c>
      <c r="P6" s="153">
        <v>85</v>
      </c>
      <c r="Q6" s="153">
        <v>78</v>
      </c>
      <c r="R6" s="153">
        <v>90</v>
      </c>
      <c r="S6" s="153">
        <v>95</v>
      </c>
      <c r="T6" s="153">
        <v>43</v>
      </c>
      <c r="U6" s="153">
        <v>36</v>
      </c>
      <c r="V6" s="153">
        <v>34</v>
      </c>
      <c r="W6" s="153">
        <v>13</v>
      </c>
      <c r="X6" s="153">
        <v>6</v>
      </c>
      <c r="Y6" s="156">
        <v>1</v>
      </c>
      <c r="Z6" s="150"/>
    </row>
    <row r="7" spans="1:26" ht="16.5" customHeight="1" x14ac:dyDescent="0.15">
      <c r="A7" s="151" t="s">
        <v>1673</v>
      </c>
      <c r="B7" s="152">
        <v>227</v>
      </c>
      <c r="C7" s="172">
        <f t="shared" si="0"/>
        <v>477</v>
      </c>
      <c r="D7" s="153">
        <v>10</v>
      </c>
      <c r="E7" s="153">
        <v>5</v>
      </c>
      <c r="F7" s="153">
        <v>17</v>
      </c>
      <c r="G7" s="153">
        <v>35</v>
      </c>
      <c r="H7" s="153">
        <v>33</v>
      </c>
      <c r="I7" s="153">
        <v>18</v>
      </c>
      <c r="J7" s="153">
        <v>11</v>
      </c>
      <c r="K7" s="153">
        <v>20</v>
      </c>
      <c r="L7" s="153">
        <v>18</v>
      </c>
      <c r="M7" s="154">
        <v>38</v>
      </c>
      <c r="N7" s="151" t="s">
        <v>1673</v>
      </c>
      <c r="O7" s="155">
        <v>53</v>
      </c>
      <c r="P7" s="153">
        <v>25</v>
      </c>
      <c r="Q7" s="153">
        <v>33</v>
      </c>
      <c r="R7" s="153">
        <v>36</v>
      </c>
      <c r="S7" s="153">
        <v>33</v>
      </c>
      <c r="T7" s="153">
        <v>38</v>
      </c>
      <c r="U7" s="153">
        <v>27</v>
      </c>
      <c r="V7" s="153">
        <v>16</v>
      </c>
      <c r="W7" s="153">
        <v>7</v>
      </c>
      <c r="X7" s="153">
        <v>4</v>
      </c>
      <c r="Y7" s="156">
        <v>0</v>
      </c>
      <c r="Z7" s="150"/>
    </row>
    <row r="8" spans="1:26" ht="16.5" customHeight="1" x14ac:dyDescent="0.15">
      <c r="A8" s="151" t="s">
        <v>1674</v>
      </c>
      <c r="B8" s="152">
        <v>343</v>
      </c>
      <c r="C8" s="172">
        <f t="shared" si="0"/>
        <v>696</v>
      </c>
      <c r="D8" s="153">
        <v>33</v>
      </c>
      <c r="E8" s="153">
        <v>28</v>
      </c>
      <c r="F8" s="153">
        <v>27</v>
      </c>
      <c r="G8" s="153">
        <v>28</v>
      </c>
      <c r="H8" s="153">
        <v>32</v>
      </c>
      <c r="I8" s="153">
        <v>46</v>
      </c>
      <c r="J8" s="153">
        <v>48</v>
      </c>
      <c r="K8" s="153">
        <v>50</v>
      </c>
      <c r="L8" s="153">
        <v>60</v>
      </c>
      <c r="M8" s="154">
        <v>51</v>
      </c>
      <c r="N8" s="151" t="s">
        <v>1674</v>
      </c>
      <c r="O8" s="155">
        <v>36</v>
      </c>
      <c r="P8" s="153">
        <v>38</v>
      </c>
      <c r="Q8" s="153">
        <v>37</v>
      </c>
      <c r="R8" s="153">
        <v>35</v>
      </c>
      <c r="S8" s="153">
        <v>46</v>
      </c>
      <c r="T8" s="153">
        <v>37</v>
      </c>
      <c r="U8" s="153">
        <v>32</v>
      </c>
      <c r="V8" s="153">
        <v>15</v>
      </c>
      <c r="W8" s="153">
        <v>11</v>
      </c>
      <c r="X8" s="153">
        <v>2</v>
      </c>
      <c r="Y8" s="156">
        <v>4</v>
      </c>
      <c r="Z8" s="150"/>
    </row>
    <row r="9" spans="1:26" ht="16.5" customHeight="1" x14ac:dyDescent="0.15">
      <c r="A9" s="151" t="s">
        <v>1675</v>
      </c>
      <c r="B9" s="152">
        <v>417</v>
      </c>
      <c r="C9" s="172">
        <f t="shared" si="0"/>
        <v>870</v>
      </c>
      <c r="D9" s="153">
        <v>31</v>
      </c>
      <c r="E9" s="153">
        <v>29</v>
      </c>
      <c r="F9" s="153">
        <v>41</v>
      </c>
      <c r="G9" s="153">
        <v>41</v>
      </c>
      <c r="H9" s="153">
        <v>43</v>
      </c>
      <c r="I9" s="153">
        <v>44</v>
      </c>
      <c r="J9" s="153">
        <v>49</v>
      </c>
      <c r="K9" s="153">
        <v>36</v>
      </c>
      <c r="L9" s="153">
        <v>50</v>
      </c>
      <c r="M9" s="154">
        <v>69</v>
      </c>
      <c r="N9" s="151" t="s">
        <v>1675</v>
      </c>
      <c r="O9" s="155">
        <v>60</v>
      </c>
      <c r="P9" s="153">
        <v>51</v>
      </c>
      <c r="Q9" s="153">
        <v>52</v>
      </c>
      <c r="R9" s="153">
        <v>73</v>
      </c>
      <c r="S9" s="153">
        <v>66</v>
      </c>
      <c r="T9" s="153">
        <v>48</v>
      </c>
      <c r="U9" s="153">
        <v>48</v>
      </c>
      <c r="V9" s="153">
        <v>23</v>
      </c>
      <c r="W9" s="153">
        <v>12</v>
      </c>
      <c r="X9" s="153">
        <v>4</v>
      </c>
      <c r="Y9" s="156">
        <v>0</v>
      </c>
      <c r="Z9" s="150"/>
    </row>
    <row r="10" spans="1:26" ht="16.5" customHeight="1" x14ac:dyDescent="0.15">
      <c r="A10" s="151" t="s">
        <v>1676</v>
      </c>
      <c r="B10" s="152">
        <v>157</v>
      </c>
      <c r="C10" s="172">
        <f t="shared" si="0"/>
        <v>285</v>
      </c>
      <c r="D10" s="153">
        <v>6</v>
      </c>
      <c r="E10" s="153">
        <v>6</v>
      </c>
      <c r="F10" s="153">
        <v>8</v>
      </c>
      <c r="G10" s="153">
        <v>8</v>
      </c>
      <c r="H10" s="153">
        <v>12</v>
      </c>
      <c r="I10" s="153">
        <v>9</v>
      </c>
      <c r="J10" s="153">
        <v>10</v>
      </c>
      <c r="K10" s="153">
        <v>16</v>
      </c>
      <c r="L10" s="153">
        <v>21</v>
      </c>
      <c r="M10" s="154">
        <v>18</v>
      </c>
      <c r="N10" s="151" t="s">
        <v>1676</v>
      </c>
      <c r="O10" s="155">
        <v>21</v>
      </c>
      <c r="P10" s="153">
        <v>23</v>
      </c>
      <c r="Q10" s="153">
        <v>20</v>
      </c>
      <c r="R10" s="153">
        <v>29</v>
      </c>
      <c r="S10" s="153">
        <v>24</v>
      </c>
      <c r="T10" s="153">
        <v>21</v>
      </c>
      <c r="U10" s="153">
        <v>16</v>
      </c>
      <c r="V10" s="153">
        <v>8</v>
      </c>
      <c r="W10" s="153">
        <v>9</v>
      </c>
      <c r="X10" s="153">
        <v>0</v>
      </c>
      <c r="Y10" s="156">
        <v>0</v>
      </c>
      <c r="Z10" s="150"/>
    </row>
    <row r="11" spans="1:26" ht="16.5" customHeight="1" x14ac:dyDescent="0.15">
      <c r="A11" s="151" t="s">
        <v>1677</v>
      </c>
      <c r="B11" s="152">
        <v>714</v>
      </c>
      <c r="C11" s="172">
        <f t="shared" si="0"/>
        <v>1336</v>
      </c>
      <c r="D11" s="153">
        <v>63</v>
      </c>
      <c r="E11" s="153">
        <v>42</v>
      </c>
      <c r="F11" s="153">
        <v>41</v>
      </c>
      <c r="G11" s="153">
        <v>67</v>
      </c>
      <c r="H11" s="153">
        <v>137</v>
      </c>
      <c r="I11" s="153">
        <v>111</v>
      </c>
      <c r="J11" s="153">
        <v>88</v>
      </c>
      <c r="K11" s="153">
        <v>103</v>
      </c>
      <c r="L11" s="153">
        <v>106</v>
      </c>
      <c r="M11" s="154">
        <v>117</v>
      </c>
      <c r="N11" s="151" t="s">
        <v>1677</v>
      </c>
      <c r="O11" s="155">
        <v>126</v>
      </c>
      <c r="P11" s="153">
        <v>65</v>
      </c>
      <c r="Q11" s="153">
        <v>51</v>
      </c>
      <c r="R11" s="153">
        <v>45</v>
      </c>
      <c r="S11" s="153">
        <v>59</v>
      </c>
      <c r="T11" s="153">
        <v>42</v>
      </c>
      <c r="U11" s="153">
        <v>38</v>
      </c>
      <c r="V11" s="153">
        <v>23</v>
      </c>
      <c r="W11" s="153">
        <v>11</v>
      </c>
      <c r="X11" s="153">
        <v>0</v>
      </c>
      <c r="Y11" s="156">
        <v>1</v>
      </c>
      <c r="Z11" s="150"/>
    </row>
    <row r="12" spans="1:26" ht="16.5" customHeight="1" x14ac:dyDescent="0.15">
      <c r="A12" s="151" t="s">
        <v>1678</v>
      </c>
      <c r="B12" s="152">
        <v>150</v>
      </c>
      <c r="C12" s="172">
        <f t="shared" si="0"/>
        <v>324</v>
      </c>
      <c r="D12" s="153">
        <v>15</v>
      </c>
      <c r="E12" s="153">
        <v>11</v>
      </c>
      <c r="F12" s="153">
        <v>5</v>
      </c>
      <c r="G12" s="153">
        <v>14</v>
      </c>
      <c r="H12" s="153">
        <v>19</v>
      </c>
      <c r="I12" s="153">
        <v>20</v>
      </c>
      <c r="J12" s="153">
        <v>12</v>
      </c>
      <c r="K12" s="153">
        <v>17</v>
      </c>
      <c r="L12" s="153">
        <v>21</v>
      </c>
      <c r="M12" s="154">
        <v>25</v>
      </c>
      <c r="N12" s="151" t="s">
        <v>1678</v>
      </c>
      <c r="O12" s="155">
        <v>26</v>
      </c>
      <c r="P12" s="153">
        <v>17</v>
      </c>
      <c r="Q12" s="153">
        <v>20</v>
      </c>
      <c r="R12" s="153">
        <v>25</v>
      </c>
      <c r="S12" s="153">
        <v>21</v>
      </c>
      <c r="T12" s="153">
        <v>15</v>
      </c>
      <c r="U12" s="153">
        <v>19</v>
      </c>
      <c r="V12" s="153">
        <v>14</v>
      </c>
      <c r="W12" s="153">
        <v>4</v>
      </c>
      <c r="X12" s="153">
        <v>3</v>
      </c>
      <c r="Y12" s="156">
        <v>1</v>
      </c>
      <c r="Z12" s="150"/>
    </row>
    <row r="13" spans="1:26" ht="16.5" customHeight="1" x14ac:dyDescent="0.15">
      <c r="A13" s="151" t="s">
        <v>1679</v>
      </c>
      <c r="B13" s="152">
        <v>151</v>
      </c>
      <c r="C13" s="172">
        <f t="shared" si="0"/>
        <v>325</v>
      </c>
      <c r="D13" s="153">
        <v>8</v>
      </c>
      <c r="E13" s="153">
        <v>14</v>
      </c>
      <c r="F13" s="153">
        <v>15</v>
      </c>
      <c r="G13" s="153">
        <v>15</v>
      </c>
      <c r="H13" s="153">
        <v>12</v>
      </c>
      <c r="I13" s="153">
        <v>11</v>
      </c>
      <c r="J13" s="153">
        <v>7</v>
      </c>
      <c r="K13" s="153">
        <v>21</v>
      </c>
      <c r="L13" s="153">
        <v>13</v>
      </c>
      <c r="M13" s="154">
        <v>20</v>
      </c>
      <c r="N13" s="151" t="s">
        <v>1679</v>
      </c>
      <c r="O13" s="155">
        <v>24</v>
      </c>
      <c r="P13" s="153">
        <v>18</v>
      </c>
      <c r="Q13" s="153">
        <v>21</v>
      </c>
      <c r="R13" s="153">
        <v>30</v>
      </c>
      <c r="S13" s="153">
        <v>24</v>
      </c>
      <c r="T13" s="153">
        <v>28</v>
      </c>
      <c r="U13" s="153">
        <v>18</v>
      </c>
      <c r="V13" s="153">
        <v>17</v>
      </c>
      <c r="W13" s="153">
        <v>7</v>
      </c>
      <c r="X13" s="153">
        <v>2</v>
      </c>
      <c r="Y13" s="156">
        <v>0</v>
      </c>
      <c r="Z13" s="150"/>
    </row>
    <row r="14" spans="1:26" ht="16.5" customHeight="1" x14ac:dyDescent="0.15">
      <c r="A14" s="151" t="s">
        <v>1680</v>
      </c>
      <c r="B14" s="152">
        <v>227</v>
      </c>
      <c r="C14" s="172">
        <f t="shared" si="0"/>
        <v>498</v>
      </c>
      <c r="D14" s="153">
        <v>14</v>
      </c>
      <c r="E14" s="153">
        <v>11</v>
      </c>
      <c r="F14" s="153">
        <v>23</v>
      </c>
      <c r="G14" s="153">
        <v>24</v>
      </c>
      <c r="H14" s="153">
        <v>26</v>
      </c>
      <c r="I14" s="153">
        <v>32</v>
      </c>
      <c r="J14" s="153">
        <v>14</v>
      </c>
      <c r="K14" s="153">
        <v>20</v>
      </c>
      <c r="L14" s="153">
        <v>40</v>
      </c>
      <c r="M14" s="154">
        <v>39</v>
      </c>
      <c r="N14" s="151" t="s">
        <v>1680</v>
      </c>
      <c r="O14" s="155">
        <v>37</v>
      </c>
      <c r="P14" s="153">
        <v>20</v>
      </c>
      <c r="Q14" s="153">
        <v>38</v>
      </c>
      <c r="R14" s="153">
        <v>35</v>
      </c>
      <c r="S14" s="153">
        <v>34</v>
      </c>
      <c r="T14" s="153">
        <v>34</v>
      </c>
      <c r="U14" s="153">
        <v>32</v>
      </c>
      <c r="V14" s="153">
        <v>11</v>
      </c>
      <c r="W14" s="153">
        <v>11</v>
      </c>
      <c r="X14" s="153">
        <v>3</v>
      </c>
      <c r="Y14" s="156">
        <v>0</v>
      </c>
      <c r="Z14" s="150"/>
    </row>
    <row r="15" spans="1:26" ht="16.5" customHeight="1" x14ac:dyDescent="0.15">
      <c r="A15" s="151" t="s">
        <v>1681</v>
      </c>
      <c r="B15" s="152">
        <v>297</v>
      </c>
      <c r="C15" s="172">
        <f t="shared" si="0"/>
        <v>668</v>
      </c>
      <c r="D15" s="153">
        <v>28</v>
      </c>
      <c r="E15" s="153">
        <v>27</v>
      </c>
      <c r="F15" s="153">
        <v>41</v>
      </c>
      <c r="G15" s="153">
        <v>30</v>
      </c>
      <c r="H15" s="153">
        <v>30</v>
      </c>
      <c r="I15" s="153">
        <v>40</v>
      </c>
      <c r="J15" s="153">
        <v>37</v>
      </c>
      <c r="K15" s="153">
        <v>33</v>
      </c>
      <c r="L15" s="153">
        <v>60</v>
      </c>
      <c r="M15" s="154">
        <v>50</v>
      </c>
      <c r="N15" s="151" t="s">
        <v>1681</v>
      </c>
      <c r="O15" s="155">
        <v>39</v>
      </c>
      <c r="P15" s="153">
        <v>42</v>
      </c>
      <c r="Q15" s="153">
        <v>36</v>
      </c>
      <c r="R15" s="153">
        <v>47</v>
      </c>
      <c r="S15" s="153">
        <v>34</v>
      </c>
      <c r="T15" s="153">
        <v>36</v>
      </c>
      <c r="U15" s="153">
        <v>31</v>
      </c>
      <c r="V15" s="153">
        <v>18</v>
      </c>
      <c r="W15" s="153">
        <v>7</v>
      </c>
      <c r="X15" s="153">
        <v>1</v>
      </c>
      <c r="Y15" s="156">
        <v>1</v>
      </c>
      <c r="Z15" s="150"/>
    </row>
    <row r="16" spans="1:26" ht="16.5" customHeight="1" x14ac:dyDescent="0.15">
      <c r="A16" s="151" t="s">
        <v>1682</v>
      </c>
      <c r="B16" s="152">
        <v>621</v>
      </c>
      <c r="C16" s="172">
        <f t="shared" si="0"/>
        <v>1301</v>
      </c>
      <c r="D16" s="153">
        <v>48</v>
      </c>
      <c r="E16" s="153">
        <v>48</v>
      </c>
      <c r="F16" s="153">
        <v>53</v>
      </c>
      <c r="G16" s="153">
        <v>90</v>
      </c>
      <c r="H16" s="153">
        <v>83</v>
      </c>
      <c r="I16" s="153">
        <v>77</v>
      </c>
      <c r="J16" s="153">
        <v>72</v>
      </c>
      <c r="K16" s="153">
        <v>68</v>
      </c>
      <c r="L16" s="153">
        <v>84</v>
      </c>
      <c r="M16" s="154">
        <v>128</v>
      </c>
      <c r="N16" s="151" t="s">
        <v>1682</v>
      </c>
      <c r="O16" s="155">
        <v>109</v>
      </c>
      <c r="P16" s="153">
        <v>65</v>
      </c>
      <c r="Q16" s="153">
        <v>57</v>
      </c>
      <c r="R16" s="153">
        <v>88</v>
      </c>
      <c r="S16" s="153">
        <v>86</v>
      </c>
      <c r="T16" s="153">
        <v>65</v>
      </c>
      <c r="U16" s="153">
        <v>51</v>
      </c>
      <c r="V16" s="153">
        <v>15</v>
      </c>
      <c r="W16" s="153">
        <v>13</v>
      </c>
      <c r="X16" s="153">
        <v>1</v>
      </c>
      <c r="Y16" s="156">
        <v>0</v>
      </c>
      <c r="Z16" s="150"/>
    </row>
    <row r="17" spans="1:26" ht="16.5" customHeight="1" x14ac:dyDescent="0.15">
      <c r="A17" s="151" t="s">
        <v>1683</v>
      </c>
      <c r="B17" s="152">
        <v>442</v>
      </c>
      <c r="C17" s="172">
        <f t="shared" si="0"/>
        <v>1073</v>
      </c>
      <c r="D17" s="153">
        <v>33</v>
      </c>
      <c r="E17" s="153">
        <v>46</v>
      </c>
      <c r="F17" s="153">
        <v>46</v>
      </c>
      <c r="G17" s="153">
        <v>82</v>
      </c>
      <c r="H17" s="153">
        <v>89</v>
      </c>
      <c r="I17" s="153">
        <v>48</v>
      </c>
      <c r="J17" s="153">
        <v>33</v>
      </c>
      <c r="K17" s="153">
        <v>57</v>
      </c>
      <c r="L17" s="153">
        <v>63</v>
      </c>
      <c r="M17" s="154">
        <v>93</v>
      </c>
      <c r="N17" s="151" t="s">
        <v>1683</v>
      </c>
      <c r="O17" s="155">
        <v>107</v>
      </c>
      <c r="P17" s="153">
        <v>72</v>
      </c>
      <c r="Q17" s="153">
        <v>45</v>
      </c>
      <c r="R17" s="153">
        <v>57</v>
      </c>
      <c r="S17" s="153">
        <v>66</v>
      </c>
      <c r="T17" s="153">
        <v>45</v>
      </c>
      <c r="U17" s="153">
        <v>51</v>
      </c>
      <c r="V17" s="153">
        <v>26</v>
      </c>
      <c r="W17" s="153">
        <v>11</v>
      </c>
      <c r="X17" s="153">
        <v>3</v>
      </c>
      <c r="Y17" s="156">
        <v>0</v>
      </c>
      <c r="Z17" s="150"/>
    </row>
    <row r="18" spans="1:26" ht="16.5" customHeight="1" x14ac:dyDescent="0.15">
      <c r="A18" s="151" t="s">
        <v>1684</v>
      </c>
      <c r="B18" s="152">
        <v>206</v>
      </c>
      <c r="C18" s="172">
        <f t="shared" si="0"/>
        <v>473</v>
      </c>
      <c r="D18" s="153">
        <v>22</v>
      </c>
      <c r="E18" s="153">
        <v>30</v>
      </c>
      <c r="F18" s="153">
        <v>22</v>
      </c>
      <c r="G18" s="153">
        <v>24</v>
      </c>
      <c r="H18" s="153">
        <v>33</v>
      </c>
      <c r="I18" s="153">
        <v>17</v>
      </c>
      <c r="J18" s="153">
        <v>38</v>
      </c>
      <c r="K18" s="153">
        <v>28</v>
      </c>
      <c r="L18" s="153">
        <v>32</v>
      </c>
      <c r="M18" s="154">
        <v>42</v>
      </c>
      <c r="N18" s="151" t="s">
        <v>1684</v>
      </c>
      <c r="O18" s="155">
        <v>26</v>
      </c>
      <c r="P18" s="153">
        <v>23</v>
      </c>
      <c r="Q18" s="153">
        <v>27</v>
      </c>
      <c r="R18" s="153">
        <v>32</v>
      </c>
      <c r="S18" s="153">
        <v>24</v>
      </c>
      <c r="T18" s="153">
        <v>24</v>
      </c>
      <c r="U18" s="153">
        <v>11</v>
      </c>
      <c r="V18" s="153">
        <v>13</v>
      </c>
      <c r="W18" s="153">
        <v>3</v>
      </c>
      <c r="X18" s="153">
        <v>2</v>
      </c>
      <c r="Y18" s="156">
        <v>0</v>
      </c>
      <c r="Z18" s="150"/>
    </row>
    <row r="19" spans="1:26" ht="16.5" customHeight="1" x14ac:dyDescent="0.15">
      <c r="A19" s="151" t="s">
        <v>1685</v>
      </c>
      <c r="B19" s="152">
        <v>402</v>
      </c>
      <c r="C19" s="172">
        <f t="shared" si="0"/>
        <v>964</v>
      </c>
      <c r="D19" s="153">
        <v>34</v>
      </c>
      <c r="E19" s="153">
        <v>39</v>
      </c>
      <c r="F19" s="153">
        <v>37</v>
      </c>
      <c r="G19" s="153">
        <v>73</v>
      </c>
      <c r="H19" s="153">
        <v>60</v>
      </c>
      <c r="I19" s="153">
        <v>42</v>
      </c>
      <c r="J19" s="153">
        <v>42</v>
      </c>
      <c r="K19" s="153">
        <v>52</v>
      </c>
      <c r="L19" s="153">
        <v>63</v>
      </c>
      <c r="M19" s="154">
        <v>85</v>
      </c>
      <c r="N19" s="151" t="s">
        <v>1685</v>
      </c>
      <c r="O19" s="155">
        <v>73</v>
      </c>
      <c r="P19" s="153">
        <v>64</v>
      </c>
      <c r="Q19" s="153">
        <v>57</v>
      </c>
      <c r="R19" s="153">
        <v>63</v>
      </c>
      <c r="S19" s="153">
        <v>58</v>
      </c>
      <c r="T19" s="153">
        <v>47</v>
      </c>
      <c r="U19" s="153">
        <v>37</v>
      </c>
      <c r="V19" s="153">
        <v>24</v>
      </c>
      <c r="W19" s="153">
        <v>11</v>
      </c>
      <c r="X19" s="153">
        <v>2</v>
      </c>
      <c r="Y19" s="156">
        <v>1</v>
      </c>
      <c r="Z19" s="150"/>
    </row>
    <row r="20" spans="1:26" ht="16.5" customHeight="1" x14ac:dyDescent="0.15">
      <c r="A20" s="151" t="s">
        <v>1686</v>
      </c>
      <c r="B20" s="152">
        <v>582</v>
      </c>
      <c r="C20" s="172">
        <f t="shared" si="0"/>
        <v>1463</v>
      </c>
      <c r="D20" s="153">
        <v>46</v>
      </c>
      <c r="E20" s="153">
        <v>75</v>
      </c>
      <c r="F20" s="153">
        <v>116</v>
      </c>
      <c r="G20" s="153">
        <v>119</v>
      </c>
      <c r="H20" s="153">
        <v>89</v>
      </c>
      <c r="I20" s="153">
        <v>60</v>
      </c>
      <c r="J20" s="153">
        <v>66</v>
      </c>
      <c r="K20" s="153">
        <v>84</v>
      </c>
      <c r="L20" s="153">
        <v>130</v>
      </c>
      <c r="M20" s="154">
        <v>164</v>
      </c>
      <c r="N20" s="151" t="s">
        <v>1686</v>
      </c>
      <c r="O20" s="155">
        <v>113</v>
      </c>
      <c r="P20" s="153">
        <v>73</v>
      </c>
      <c r="Q20" s="153">
        <v>60</v>
      </c>
      <c r="R20" s="153">
        <v>71</v>
      </c>
      <c r="S20" s="153">
        <v>63</v>
      </c>
      <c r="T20" s="153">
        <v>54</v>
      </c>
      <c r="U20" s="153">
        <v>48</v>
      </c>
      <c r="V20" s="153">
        <v>21</v>
      </c>
      <c r="W20" s="153">
        <v>9</v>
      </c>
      <c r="X20" s="153">
        <v>2</v>
      </c>
      <c r="Y20" s="156">
        <v>0</v>
      </c>
      <c r="Z20" s="150"/>
    </row>
    <row r="21" spans="1:26" ht="16.5" customHeight="1" x14ac:dyDescent="0.15">
      <c r="A21" s="151" t="s">
        <v>1687</v>
      </c>
      <c r="B21" s="152">
        <v>440</v>
      </c>
      <c r="C21" s="172">
        <f t="shared" si="0"/>
        <v>956</v>
      </c>
      <c r="D21" s="153">
        <v>35</v>
      </c>
      <c r="E21" s="153">
        <v>34</v>
      </c>
      <c r="F21" s="153">
        <v>59</v>
      </c>
      <c r="G21" s="153">
        <v>57</v>
      </c>
      <c r="H21" s="153">
        <v>51</v>
      </c>
      <c r="I21" s="153">
        <v>32</v>
      </c>
      <c r="J21" s="153">
        <v>44</v>
      </c>
      <c r="K21" s="153">
        <v>50</v>
      </c>
      <c r="L21" s="153">
        <v>73</v>
      </c>
      <c r="M21" s="154">
        <v>61</v>
      </c>
      <c r="N21" s="151" t="s">
        <v>1687</v>
      </c>
      <c r="O21" s="155">
        <v>57</v>
      </c>
      <c r="P21" s="153">
        <v>55</v>
      </c>
      <c r="Q21" s="153">
        <v>40</v>
      </c>
      <c r="R21" s="153">
        <v>76</v>
      </c>
      <c r="S21" s="153">
        <v>83</v>
      </c>
      <c r="T21" s="153">
        <v>63</v>
      </c>
      <c r="U21" s="153">
        <v>47</v>
      </c>
      <c r="V21" s="153">
        <v>26</v>
      </c>
      <c r="W21" s="153">
        <v>10</v>
      </c>
      <c r="X21" s="153">
        <v>2</v>
      </c>
      <c r="Y21" s="156">
        <v>1</v>
      </c>
      <c r="Z21" s="150"/>
    </row>
    <row r="22" spans="1:26" ht="16.5" customHeight="1" x14ac:dyDescent="0.15">
      <c r="A22" s="151" t="s">
        <v>1688</v>
      </c>
      <c r="B22" s="152">
        <v>120</v>
      </c>
      <c r="C22" s="172">
        <f t="shared" si="0"/>
        <v>271</v>
      </c>
      <c r="D22" s="153">
        <v>10</v>
      </c>
      <c r="E22" s="153">
        <v>18</v>
      </c>
      <c r="F22" s="153">
        <v>16</v>
      </c>
      <c r="G22" s="153">
        <v>17</v>
      </c>
      <c r="H22" s="153">
        <v>7</v>
      </c>
      <c r="I22" s="153">
        <v>7</v>
      </c>
      <c r="J22" s="153">
        <v>13</v>
      </c>
      <c r="K22" s="153">
        <v>18</v>
      </c>
      <c r="L22" s="153">
        <v>27</v>
      </c>
      <c r="M22" s="154">
        <v>29</v>
      </c>
      <c r="N22" s="151" t="s">
        <v>1688</v>
      </c>
      <c r="O22" s="155">
        <v>15</v>
      </c>
      <c r="P22" s="153">
        <v>6</v>
      </c>
      <c r="Q22" s="153">
        <v>6</v>
      </c>
      <c r="R22" s="153">
        <v>17</v>
      </c>
      <c r="S22" s="153">
        <v>21</v>
      </c>
      <c r="T22" s="153">
        <v>24</v>
      </c>
      <c r="U22" s="153">
        <v>16</v>
      </c>
      <c r="V22" s="153">
        <v>2</v>
      </c>
      <c r="W22" s="153">
        <v>2</v>
      </c>
      <c r="X22" s="153">
        <v>0</v>
      </c>
      <c r="Y22" s="156">
        <v>0</v>
      </c>
      <c r="Z22" s="150"/>
    </row>
    <row r="23" spans="1:26" ht="16.5" customHeight="1" x14ac:dyDescent="0.15">
      <c r="A23" s="151" t="s">
        <v>1689</v>
      </c>
      <c r="B23" s="152">
        <v>0</v>
      </c>
      <c r="C23" s="172" t="str">
        <f t="shared" si="0"/>
        <v/>
      </c>
      <c r="D23" s="153">
        <v>0</v>
      </c>
      <c r="E23" s="153">
        <v>0</v>
      </c>
      <c r="F23" s="153">
        <v>0</v>
      </c>
      <c r="G23" s="153">
        <v>0</v>
      </c>
      <c r="H23" s="153">
        <v>0</v>
      </c>
      <c r="I23" s="153">
        <v>0</v>
      </c>
      <c r="J23" s="153">
        <v>0</v>
      </c>
      <c r="K23" s="153">
        <v>0</v>
      </c>
      <c r="L23" s="153">
        <v>0</v>
      </c>
      <c r="M23" s="154">
        <v>0</v>
      </c>
      <c r="N23" s="151" t="s">
        <v>1689</v>
      </c>
      <c r="O23" s="155">
        <v>0</v>
      </c>
      <c r="P23" s="153">
        <v>0</v>
      </c>
      <c r="Q23" s="153">
        <v>0</v>
      </c>
      <c r="R23" s="153">
        <v>0</v>
      </c>
      <c r="S23" s="153">
        <v>0</v>
      </c>
      <c r="T23" s="153">
        <v>0</v>
      </c>
      <c r="U23" s="153">
        <v>0</v>
      </c>
      <c r="V23" s="153">
        <v>0</v>
      </c>
      <c r="W23" s="153">
        <v>0</v>
      </c>
      <c r="X23" s="153">
        <v>0</v>
      </c>
      <c r="Y23" s="156">
        <v>0</v>
      </c>
      <c r="Z23" s="150"/>
    </row>
    <row r="24" spans="1:26" ht="16.5" customHeight="1" x14ac:dyDescent="0.15">
      <c r="A24" s="151" t="s">
        <v>1690</v>
      </c>
      <c r="B24" s="152">
        <v>450</v>
      </c>
      <c r="C24" s="172">
        <f t="shared" si="0"/>
        <v>1014</v>
      </c>
      <c r="D24" s="153">
        <v>64</v>
      </c>
      <c r="E24" s="153">
        <v>62</v>
      </c>
      <c r="F24" s="153">
        <v>67</v>
      </c>
      <c r="G24" s="153">
        <v>63</v>
      </c>
      <c r="H24" s="153">
        <v>45</v>
      </c>
      <c r="I24" s="153">
        <v>49</v>
      </c>
      <c r="J24" s="153">
        <v>50</v>
      </c>
      <c r="K24" s="153">
        <v>57</v>
      </c>
      <c r="L24" s="153">
        <v>55</v>
      </c>
      <c r="M24" s="154">
        <v>87</v>
      </c>
      <c r="N24" s="151" t="s">
        <v>1690</v>
      </c>
      <c r="O24" s="155">
        <v>55</v>
      </c>
      <c r="P24" s="153">
        <v>54</v>
      </c>
      <c r="Q24" s="153">
        <v>51</v>
      </c>
      <c r="R24" s="153">
        <v>64</v>
      </c>
      <c r="S24" s="153">
        <v>62</v>
      </c>
      <c r="T24" s="153">
        <v>44</v>
      </c>
      <c r="U24" s="153">
        <v>45</v>
      </c>
      <c r="V24" s="153">
        <v>23</v>
      </c>
      <c r="W24" s="153">
        <v>12</v>
      </c>
      <c r="X24" s="153">
        <v>4</v>
      </c>
      <c r="Y24" s="156">
        <v>1</v>
      </c>
      <c r="Z24" s="150"/>
    </row>
    <row r="25" spans="1:26" ht="16.5" customHeight="1" x14ac:dyDescent="0.15">
      <c r="A25" s="151" t="s">
        <v>1691</v>
      </c>
      <c r="B25" s="152">
        <v>770</v>
      </c>
      <c r="C25" s="172">
        <f t="shared" si="0"/>
        <v>1697</v>
      </c>
      <c r="D25" s="153">
        <v>48</v>
      </c>
      <c r="E25" s="153">
        <v>66</v>
      </c>
      <c r="F25" s="153">
        <v>75</v>
      </c>
      <c r="G25" s="153">
        <v>90</v>
      </c>
      <c r="H25" s="153">
        <v>76</v>
      </c>
      <c r="I25" s="153">
        <v>82</v>
      </c>
      <c r="J25" s="153">
        <v>70</v>
      </c>
      <c r="K25" s="153">
        <v>93</v>
      </c>
      <c r="L25" s="153">
        <v>117</v>
      </c>
      <c r="M25" s="154">
        <v>130</v>
      </c>
      <c r="N25" s="151" t="s">
        <v>1691</v>
      </c>
      <c r="O25" s="155">
        <v>104</v>
      </c>
      <c r="P25" s="153">
        <v>120</v>
      </c>
      <c r="Q25" s="153">
        <v>110</v>
      </c>
      <c r="R25" s="153">
        <v>137</v>
      </c>
      <c r="S25" s="153">
        <v>119</v>
      </c>
      <c r="T25" s="153">
        <v>98</v>
      </c>
      <c r="U25" s="153">
        <v>93</v>
      </c>
      <c r="V25" s="153">
        <v>39</v>
      </c>
      <c r="W25" s="153">
        <v>23</v>
      </c>
      <c r="X25" s="153">
        <v>6</v>
      </c>
      <c r="Y25" s="156">
        <v>1</v>
      </c>
      <c r="Z25" s="150"/>
    </row>
    <row r="26" spans="1:26" ht="16.5" customHeight="1" x14ac:dyDescent="0.15">
      <c r="A26" s="151" t="s">
        <v>1692</v>
      </c>
      <c r="B26" s="152">
        <v>504</v>
      </c>
      <c r="C26" s="172">
        <f t="shared" si="0"/>
        <v>1042</v>
      </c>
      <c r="D26" s="153">
        <v>38</v>
      </c>
      <c r="E26" s="153">
        <v>30</v>
      </c>
      <c r="F26" s="153">
        <v>38</v>
      </c>
      <c r="G26" s="153">
        <v>38</v>
      </c>
      <c r="H26" s="153">
        <v>47</v>
      </c>
      <c r="I26" s="153">
        <v>56</v>
      </c>
      <c r="J26" s="153">
        <v>60</v>
      </c>
      <c r="K26" s="153">
        <v>67</v>
      </c>
      <c r="L26" s="153">
        <v>58</v>
      </c>
      <c r="M26" s="154">
        <v>56</v>
      </c>
      <c r="N26" s="151" t="s">
        <v>1692</v>
      </c>
      <c r="O26" s="155">
        <v>52</v>
      </c>
      <c r="P26" s="153">
        <v>71</v>
      </c>
      <c r="Q26" s="153">
        <v>86</v>
      </c>
      <c r="R26" s="153">
        <v>115</v>
      </c>
      <c r="S26" s="153">
        <v>80</v>
      </c>
      <c r="T26" s="153">
        <v>68</v>
      </c>
      <c r="U26" s="153">
        <v>40</v>
      </c>
      <c r="V26" s="153">
        <v>27</v>
      </c>
      <c r="W26" s="153">
        <v>12</v>
      </c>
      <c r="X26" s="153">
        <v>2</v>
      </c>
      <c r="Y26" s="156">
        <v>1</v>
      </c>
      <c r="Z26" s="150"/>
    </row>
    <row r="27" spans="1:26" ht="16.5" customHeight="1" x14ac:dyDescent="0.15">
      <c r="A27" s="151" t="s">
        <v>1693</v>
      </c>
      <c r="B27" s="152">
        <v>417</v>
      </c>
      <c r="C27" s="172">
        <f t="shared" si="0"/>
        <v>899</v>
      </c>
      <c r="D27" s="153">
        <v>38</v>
      </c>
      <c r="E27" s="153">
        <v>32</v>
      </c>
      <c r="F27" s="153">
        <v>33</v>
      </c>
      <c r="G27" s="153">
        <v>30</v>
      </c>
      <c r="H27" s="153">
        <v>50</v>
      </c>
      <c r="I27" s="153">
        <v>48</v>
      </c>
      <c r="J27" s="153">
        <v>42</v>
      </c>
      <c r="K27" s="153">
        <v>63</v>
      </c>
      <c r="L27" s="153">
        <v>57</v>
      </c>
      <c r="M27" s="154">
        <v>82</v>
      </c>
      <c r="N27" s="151" t="s">
        <v>1693</v>
      </c>
      <c r="O27" s="155">
        <v>55</v>
      </c>
      <c r="P27" s="153">
        <v>45</v>
      </c>
      <c r="Q27" s="153">
        <v>48</v>
      </c>
      <c r="R27" s="153">
        <v>73</v>
      </c>
      <c r="S27" s="153">
        <v>75</v>
      </c>
      <c r="T27" s="153">
        <v>49</v>
      </c>
      <c r="U27" s="153">
        <v>40</v>
      </c>
      <c r="V27" s="153">
        <v>30</v>
      </c>
      <c r="W27" s="153">
        <v>7</v>
      </c>
      <c r="X27" s="153">
        <v>1</v>
      </c>
      <c r="Y27" s="156">
        <v>1</v>
      </c>
      <c r="Z27" s="150"/>
    </row>
    <row r="28" spans="1:26" ht="16.5" customHeight="1" x14ac:dyDescent="0.15">
      <c r="A28" s="151" t="s">
        <v>1694</v>
      </c>
      <c r="B28" s="152">
        <v>808</v>
      </c>
      <c r="C28" s="172">
        <f t="shared" si="0"/>
        <v>1713</v>
      </c>
      <c r="D28" s="153">
        <v>85</v>
      </c>
      <c r="E28" s="153">
        <v>75</v>
      </c>
      <c r="F28" s="153">
        <v>83</v>
      </c>
      <c r="G28" s="153">
        <v>101</v>
      </c>
      <c r="H28" s="153">
        <v>84</v>
      </c>
      <c r="I28" s="153">
        <v>81</v>
      </c>
      <c r="J28" s="153">
        <v>70</v>
      </c>
      <c r="K28" s="153">
        <v>86</v>
      </c>
      <c r="L28" s="153">
        <v>118</v>
      </c>
      <c r="M28" s="154">
        <v>134</v>
      </c>
      <c r="N28" s="151" t="s">
        <v>1694</v>
      </c>
      <c r="O28" s="155">
        <v>119</v>
      </c>
      <c r="P28" s="153">
        <v>112</v>
      </c>
      <c r="Q28" s="153">
        <v>100</v>
      </c>
      <c r="R28" s="153">
        <v>134</v>
      </c>
      <c r="S28" s="153">
        <v>117</v>
      </c>
      <c r="T28" s="153">
        <v>82</v>
      </c>
      <c r="U28" s="153">
        <v>67</v>
      </c>
      <c r="V28" s="153">
        <v>41</v>
      </c>
      <c r="W28" s="153">
        <v>18</v>
      </c>
      <c r="X28" s="153">
        <v>6</v>
      </c>
      <c r="Y28" s="156">
        <v>0</v>
      </c>
      <c r="Z28" s="150"/>
    </row>
    <row r="29" spans="1:26" ht="16.5" customHeight="1" x14ac:dyDescent="0.15">
      <c r="A29" s="151" t="s">
        <v>1695</v>
      </c>
      <c r="B29" s="152">
        <v>0</v>
      </c>
      <c r="C29" s="172" t="str">
        <f t="shared" si="0"/>
        <v/>
      </c>
      <c r="D29" s="153">
        <v>0</v>
      </c>
      <c r="E29" s="153">
        <v>0</v>
      </c>
      <c r="F29" s="153">
        <v>0</v>
      </c>
      <c r="G29" s="153">
        <v>0</v>
      </c>
      <c r="H29" s="153">
        <v>0</v>
      </c>
      <c r="I29" s="153">
        <v>0</v>
      </c>
      <c r="J29" s="153">
        <v>0</v>
      </c>
      <c r="K29" s="153">
        <v>0</v>
      </c>
      <c r="L29" s="153">
        <v>0</v>
      </c>
      <c r="M29" s="154">
        <v>0</v>
      </c>
      <c r="N29" s="151" t="s">
        <v>1695</v>
      </c>
      <c r="O29" s="155">
        <v>0</v>
      </c>
      <c r="P29" s="153">
        <v>0</v>
      </c>
      <c r="Q29" s="153">
        <v>0</v>
      </c>
      <c r="R29" s="153">
        <v>0</v>
      </c>
      <c r="S29" s="153">
        <v>0</v>
      </c>
      <c r="T29" s="153">
        <v>0</v>
      </c>
      <c r="U29" s="153">
        <v>0</v>
      </c>
      <c r="V29" s="153">
        <v>0</v>
      </c>
      <c r="W29" s="153">
        <v>0</v>
      </c>
      <c r="X29" s="153">
        <v>0</v>
      </c>
      <c r="Y29" s="156">
        <v>0</v>
      </c>
      <c r="Z29" s="150"/>
    </row>
    <row r="30" spans="1:26" ht="16.5" customHeight="1" x14ac:dyDescent="0.15">
      <c r="A30" s="151" t="s">
        <v>1696</v>
      </c>
      <c r="B30" s="152">
        <v>501</v>
      </c>
      <c r="C30" s="172">
        <f t="shared" si="0"/>
        <v>1028</v>
      </c>
      <c r="D30" s="153">
        <v>56</v>
      </c>
      <c r="E30" s="153">
        <v>48</v>
      </c>
      <c r="F30" s="153">
        <v>43</v>
      </c>
      <c r="G30" s="153">
        <v>26</v>
      </c>
      <c r="H30" s="153">
        <v>52</v>
      </c>
      <c r="I30" s="153">
        <v>61</v>
      </c>
      <c r="J30" s="153">
        <v>58</v>
      </c>
      <c r="K30" s="153">
        <v>56</v>
      </c>
      <c r="L30" s="153">
        <v>68</v>
      </c>
      <c r="M30" s="154">
        <v>88</v>
      </c>
      <c r="N30" s="151" t="s">
        <v>1696</v>
      </c>
      <c r="O30" s="155">
        <v>66</v>
      </c>
      <c r="P30" s="153">
        <v>53</v>
      </c>
      <c r="Q30" s="153">
        <v>42</v>
      </c>
      <c r="R30" s="153">
        <v>74</v>
      </c>
      <c r="S30" s="153">
        <v>78</v>
      </c>
      <c r="T30" s="153">
        <v>74</v>
      </c>
      <c r="U30" s="153">
        <v>51</v>
      </c>
      <c r="V30" s="153">
        <v>22</v>
      </c>
      <c r="W30" s="153">
        <v>11</v>
      </c>
      <c r="X30" s="153">
        <v>1</v>
      </c>
      <c r="Y30" s="156">
        <v>0</v>
      </c>
      <c r="Z30" s="150"/>
    </row>
    <row r="31" spans="1:26" ht="16.5" customHeight="1" x14ac:dyDescent="0.15">
      <c r="A31" s="151" t="s">
        <v>1697</v>
      </c>
      <c r="B31" s="152">
        <v>526</v>
      </c>
      <c r="C31" s="172">
        <f t="shared" si="0"/>
        <v>1080</v>
      </c>
      <c r="D31" s="153">
        <v>20</v>
      </c>
      <c r="E31" s="153">
        <v>41</v>
      </c>
      <c r="F31" s="153">
        <v>38</v>
      </c>
      <c r="G31" s="153">
        <v>55</v>
      </c>
      <c r="H31" s="153">
        <v>41</v>
      </c>
      <c r="I31" s="153">
        <v>38</v>
      </c>
      <c r="J31" s="153">
        <v>33</v>
      </c>
      <c r="K31" s="153">
        <v>50</v>
      </c>
      <c r="L31" s="153">
        <v>71</v>
      </c>
      <c r="M31" s="154">
        <v>81</v>
      </c>
      <c r="N31" s="151" t="s">
        <v>1697</v>
      </c>
      <c r="O31" s="155">
        <v>68</v>
      </c>
      <c r="P31" s="153">
        <v>63</v>
      </c>
      <c r="Q31" s="153">
        <v>61</v>
      </c>
      <c r="R31" s="153">
        <v>111</v>
      </c>
      <c r="S31" s="153">
        <v>94</v>
      </c>
      <c r="T31" s="153">
        <v>96</v>
      </c>
      <c r="U31" s="153">
        <v>54</v>
      </c>
      <c r="V31" s="153">
        <v>39</v>
      </c>
      <c r="W31" s="153">
        <v>22</v>
      </c>
      <c r="X31" s="153">
        <v>3</v>
      </c>
      <c r="Y31" s="156">
        <v>1</v>
      </c>
      <c r="Z31" s="150"/>
    </row>
    <row r="32" spans="1:26" ht="16.5" customHeight="1" x14ac:dyDescent="0.15">
      <c r="A32" s="151" t="s">
        <v>1698</v>
      </c>
      <c r="B32" s="152">
        <v>501</v>
      </c>
      <c r="C32" s="172">
        <f t="shared" si="0"/>
        <v>1102</v>
      </c>
      <c r="D32" s="153">
        <v>37</v>
      </c>
      <c r="E32" s="153">
        <v>35</v>
      </c>
      <c r="F32" s="153">
        <v>34</v>
      </c>
      <c r="G32" s="153">
        <v>81</v>
      </c>
      <c r="H32" s="153">
        <v>81</v>
      </c>
      <c r="I32" s="153">
        <v>50</v>
      </c>
      <c r="J32" s="153">
        <v>52</v>
      </c>
      <c r="K32" s="153">
        <v>45</v>
      </c>
      <c r="L32" s="153">
        <v>61</v>
      </c>
      <c r="M32" s="154">
        <v>94</v>
      </c>
      <c r="N32" s="151" t="s">
        <v>1698</v>
      </c>
      <c r="O32" s="155">
        <v>98</v>
      </c>
      <c r="P32" s="153">
        <v>66</v>
      </c>
      <c r="Q32" s="153">
        <v>58</v>
      </c>
      <c r="R32" s="153">
        <v>77</v>
      </c>
      <c r="S32" s="153">
        <v>76</v>
      </c>
      <c r="T32" s="153">
        <v>65</v>
      </c>
      <c r="U32" s="153">
        <v>53</v>
      </c>
      <c r="V32" s="153">
        <v>28</v>
      </c>
      <c r="W32" s="153">
        <v>8</v>
      </c>
      <c r="X32" s="153">
        <v>2</v>
      </c>
      <c r="Y32" s="156">
        <v>1</v>
      </c>
      <c r="Z32" s="150"/>
    </row>
    <row r="33" spans="1:27" ht="16.5" customHeight="1" x14ac:dyDescent="0.15">
      <c r="A33" s="151" t="s">
        <v>1699</v>
      </c>
      <c r="B33" s="152">
        <v>411</v>
      </c>
      <c r="C33" s="172">
        <f t="shared" si="0"/>
        <v>935</v>
      </c>
      <c r="D33" s="153">
        <v>24</v>
      </c>
      <c r="E33" s="153">
        <v>45</v>
      </c>
      <c r="F33" s="153">
        <v>69</v>
      </c>
      <c r="G33" s="153">
        <v>63</v>
      </c>
      <c r="H33" s="153">
        <v>64</v>
      </c>
      <c r="I33" s="153">
        <v>64</v>
      </c>
      <c r="J33" s="153">
        <v>52</v>
      </c>
      <c r="K33" s="153">
        <v>50</v>
      </c>
      <c r="L33" s="153">
        <v>75</v>
      </c>
      <c r="M33" s="154">
        <v>99</v>
      </c>
      <c r="N33" s="151" t="s">
        <v>1699</v>
      </c>
      <c r="O33" s="155">
        <v>79</v>
      </c>
      <c r="P33" s="153">
        <v>52</v>
      </c>
      <c r="Q33" s="153">
        <v>44</v>
      </c>
      <c r="R33" s="153">
        <v>39</v>
      </c>
      <c r="S33" s="153">
        <v>49</v>
      </c>
      <c r="T33" s="153">
        <v>30</v>
      </c>
      <c r="U33" s="153">
        <v>19</v>
      </c>
      <c r="V33" s="153">
        <v>16</v>
      </c>
      <c r="W33" s="153">
        <v>1</v>
      </c>
      <c r="X33" s="153">
        <v>1</v>
      </c>
      <c r="Y33" s="156">
        <v>0</v>
      </c>
      <c r="Z33" s="150"/>
    </row>
    <row r="34" spans="1:27" ht="16.5" customHeight="1" x14ac:dyDescent="0.15">
      <c r="A34" s="151" t="s">
        <v>1700</v>
      </c>
      <c r="B34" s="152">
        <v>491</v>
      </c>
      <c r="C34" s="172">
        <f t="shared" si="0"/>
        <v>1045</v>
      </c>
      <c r="D34" s="153">
        <v>30</v>
      </c>
      <c r="E34" s="153">
        <v>44</v>
      </c>
      <c r="F34" s="153">
        <v>31</v>
      </c>
      <c r="G34" s="153">
        <v>29</v>
      </c>
      <c r="H34" s="153">
        <v>59</v>
      </c>
      <c r="I34" s="153">
        <v>50</v>
      </c>
      <c r="J34" s="153">
        <v>54</v>
      </c>
      <c r="K34" s="153">
        <v>63</v>
      </c>
      <c r="L34" s="153">
        <v>60</v>
      </c>
      <c r="M34" s="154">
        <v>60</v>
      </c>
      <c r="N34" s="151" t="s">
        <v>1700</v>
      </c>
      <c r="O34" s="155">
        <v>80</v>
      </c>
      <c r="P34" s="153">
        <v>78</v>
      </c>
      <c r="Q34" s="153">
        <v>52</v>
      </c>
      <c r="R34" s="153">
        <v>70</v>
      </c>
      <c r="S34" s="153">
        <v>80</v>
      </c>
      <c r="T34" s="153">
        <v>95</v>
      </c>
      <c r="U34" s="153">
        <v>54</v>
      </c>
      <c r="V34" s="153">
        <v>41</v>
      </c>
      <c r="W34" s="153">
        <v>11</v>
      </c>
      <c r="X34" s="153">
        <v>4</v>
      </c>
      <c r="Y34" s="156">
        <v>0</v>
      </c>
      <c r="Z34" s="150"/>
    </row>
    <row r="35" spans="1:27" ht="16.5" customHeight="1" x14ac:dyDescent="0.15">
      <c r="A35" s="151" t="s">
        <v>1701</v>
      </c>
      <c r="B35" s="152">
        <v>421</v>
      </c>
      <c r="C35" s="172">
        <f t="shared" si="0"/>
        <v>951</v>
      </c>
      <c r="D35" s="153">
        <v>35</v>
      </c>
      <c r="E35" s="153">
        <v>42</v>
      </c>
      <c r="F35" s="153">
        <v>29</v>
      </c>
      <c r="G35" s="153">
        <v>32</v>
      </c>
      <c r="H35" s="153">
        <v>53</v>
      </c>
      <c r="I35" s="153">
        <v>38</v>
      </c>
      <c r="J35" s="153">
        <v>41</v>
      </c>
      <c r="K35" s="153">
        <v>42</v>
      </c>
      <c r="L35" s="153">
        <v>54</v>
      </c>
      <c r="M35" s="154">
        <v>54</v>
      </c>
      <c r="N35" s="151" t="s">
        <v>1701</v>
      </c>
      <c r="O35" s="155">
        <v>60</v>
      </c>
      <c r="P35" s="153">
        <v>52</v>
      </c>
      <c r="Q35" s="153">
        <v>51</v>
      </c>
      <c r="R35" s="153">
        <v>64</v>
      </c>
      <c r="S35" s="153">
        <v>83</v>
      </c>
      <c r="T35" s="153">
        <v>77</v>
      </c>
      <c r="U35" s="153">
        <v>62</v>
      </c>
      <c r="V35" s="153">
        <v>52</v>
      </c>
      <c r="W35" s="153">
        <v>24</v>
      </c>
      <c r="X35" s="153">
        <v>6</v>
      </c>
      <c r="Y35" s="156">
        <v>0</v>
      </c>
      <c r="Z35" s="150"/>
    </row>
    <row r="36" spans="1:27" s="91" customFormat="1" ht="16.5" customHeight="1" x14ac:dyDescent="0.15">
      <c r="A36" s="151" t="s">
        <v>1702</v>
      </c>
      <c r="B36" s="152">
        <v>368</v>
      </c>
      <c r="C36" s="172">
        <f t="shared" si="0"/>
        <v>777</v>
      </c>
      <c r="D36" s="153">
        <v>62</v>
      </c>
      <c r="E36" s="153">
        <v>28</v>
      </c>
      <c r="F36" s="153">
        <v>24</v>
      </c>
      <c r="G36" s="153">
        <v>16</v>
      </c>
      <c r="H36" s="153">
        <v>21</v>
      </c>
      <c r="I36" s="153">
        <v>53</v>
      </c>
      <c r="J36" s="153">
        <v>67</v>
      </c>
      <c r="K36" s="153">
        <v>56</v>
      </c>
      <c r="L36" s="153">
        <v>55</v>
      </c>
      <c r="M36" s="154">
        <v>52</v>
      </c>
      <c r="N36" s="151" t="s">
        <v>1702</v>
      </c>
      <c r="O36" s="155">
        <v>39</v>
      </c>
      <c r="P36" s="153">
        <v>43</v>
      </c>
      <c r="Q36" s="153">
        <v>52</v>
      </c>
      <c r="R36" s="153">
        <v>51</v>
      </c>
      <c r="S36" s="153">
        <v>45</v>
      </c>
      <c r="T36" s="153">
        <v>38</v>
      </c>
      <c r="U36" s="153">
        <v>37</v>
      </c>
      <c r="V36" s="153">
        <v>27</v>
      </c>
      <c r="W36" s="153">
        <v>8</v>
      </c>
      <c r="X36" s="153">
        <v>3</v>
      </c>
      <c r="Y36" s="156">
        <v>0</v>
      </c>
      <c r="Z36" s="150"/>
    </row>
    <row r="37" spans="1:27" ht="16.5" customHeight="1" x14ac:dyDescent="0.15">
      <c r="A37" s="151" t="s">
        <v>1703</v>
      </c>
      <c r="B37" s="152">
        <v>556</v>
      </c>
      <c r="C37" s="172">
        <f t="shared" si="0"/>
        <v>1139</v>
      </c>
      <c r="D37" s="153">
        <v>40</v>
      </c>
      <c r="E37" s="153">
        <v>32</v>
      </c>
      <c r="F37" s="153">
        <v>43</v>
      </c>
      <c r="G37" s="153">
        <v>69</v>
      </c>
      <c r="H37" s="153">
        <v>66</v>
      </c>
      <c r="I37" s="153">
        <v>70</v>
      </c>
      <c r="J37" s="153">
        <v>42</v>
      </c>
      <c r="K37" s="153">
        <v>61</v>
      </c>
      <c r="L37" s="153">
        <v>61</v>
      </c>
      <c r="M37" s="154">
        <v>106</v>
      </c>
      <c r="N37" s="151" t="s">
        <v>1703</v>
      </c>
      <c r="O37" s="155">
        <v>82</v>
      </c>
      <c r="P37" s="153">
        <v>76</v>
      </c>
      <c r="Q37" s="153">
        <v>67</v>
      </c>
      <c r="R37" s="153">
        <v>81</v>
      </c>
      <c r="S37" s="153">
        <v>82</v>
      </c>
      <c r="T37" s="153">
        <v>81</v>
      </c>
      <c r="U37" s="153">
        <v>47</v>
      </c>
      <c r="V37" s="153">
        <v>25</v>
      </c>
      <c r="W37" s="153">
        <v>6</v>
      </c>
      <c r="X37" s="153">
        <v>1</v>
      </c>
      <c r="Y37" s="156">
        <v>1</v>
      </c>
      <c r="Z37" s="150"/>
    </row>
    <row r="38" spans="1:27" ht="16.5" customHeight="1" x14ac:dyDescent="0.15">
      <c r="A38" s="151" t="s">
        <v>1704</v>
      </c>
      <c r="B38" s="152">
        <v>430</v>
      </c>
      <c r="C38" s="172">
        <f t="shared" si="0"/>
        <v>880</v>
      </c>
      <c r="D38" s="153">
        <v>37</v>
      </c>
      <c r="E38" s="153">
        <v>35</v>
      </c>
      <c r="F38" s="153">
        <v>37</v>
      </c>
      <c r="G38" s="153">
        <v>38</v>
      </c>
      <c r="H38" s="153">
        <v>33</v>
      </c>
      <c r="I38" s="153">
        <v>43</v>
      </c>
      <c r="J38" s="153">
        <v>42</v>
      </c>
      <c r="K38" s="153">
        <v>59</v>
      </c>
      <c r="L38" s="153">
        <v>84</v>
      </c>
      <c r="M38" s="154">
        <v>79</v>
      </c>
      <c r="N38" s="151" t="s">
        <v>1704</v>
      </c>
      <c r="O38" s="155">
        <v>56</v>
      </c>
      <c r="P38" s="153">
        <v>42</v>
      </c>
      <c r="Q38" s="153">
        <v>37</v>
      </c>
      <c r="R38" s="153">
        <v>57</v>
      </c>
      <c r="S38" s="153">
        <v>66</v>
      </c>
      <c r="T38" s="153">
        <v>69</v>
      </c>
      <c r="U38" s="153">
        <v>40</v>
      </c>
      <c r="V38" s="153">
        <v>17</v>
      </c>
      <c r="W38" s="153">
        <v>7</v>
      </c>
      <c r="X38" s="153">
        <v>2</v>
      </c>
      <c r="Y38" s="156">
        <v>0</v>
      </c>
      <c r="Z38" s="150"/>
    </row>
    <row r="39" spans="1:27" ht="16.5" customHeight="1" x14ac:dyDescent="0.15">
      <c r="A39" s="151" t="s">
        <v>1705</v>
      </c>
      <c r="B39" s="152">
        <v>270</v>
      </c>
      <c r="C39" s="172">
        <f t="shared" si="0"/>
        <v>620</v>
      </c>
      <c r="D39" s="153">
        <v>28</v>
      </c>
      <c r="E39" s="153">
        <v>32</v>
      </c>
      <c r="F39" s="153">
        <v>30</v>
      </c>
      <c r="G39" s="153">
        <v>35</v>
      </c>
      <c r="H39" s="153">
        <v>29</v>
      </c>
      <c r="I39" s="153">
        <v>38</v>
      </c>
      <c r="J39" s="153">
        <v>44</v>
      </c>
      <c r="K39" s="153">
        <v>38</v>
      </c>
      <c r="L39" s="153">
        <v>45</v>
      </c>
      <c r="M39" s="154">
        <v>55</v>
      </c>
      <c r="N39" s="151" t="s">
        <v>1705</v>
      </c>
      <c r="O39" s="155">
        <v>46</v>
      </c>
      <c r="P39" s="153">
        <v>34</v>
      </c>
      <c r="Q39" s="153">
        <v>23</v>
      </c>
      <c r="R39" s="153">
        <v>37</v>
      </c>
      <c r="S39" s="153">
        <v>39</v>
      </c>
      <c r="T39" s="153">
        <v>32</v>
      </c>
      <c r="U39" s="153">
        <v>19</v>
      </c>
      <c r="V39" s="153">
        <v>14</v>
      </c>
      <c r="W39" s="153">
        <v>1</v>
      </c>
      <c r="X39" s="153">
        <v>1</v>
      </c>
      <c r="Y39" s="156">
        <v>0</v>
      </c>
      <c r="Z39" s="150"/>
    </row>
    <row r="40" spans="1:27" ht="16.5" customHeight="1" x14ac:dyDescent="0.15">
      <c r="A40" s="151" t="s">
        <v>1706</v>
      </c>
      <c r="B40" s="152">
        <v>494</v>
      </c>
      <c r="C40" s="172">
        <f t="shared" si="0"/>
        <v>1141</v>
      </c>
      <c r="D40" s="153">
        <v>49</v>
      </c>
      <c r="E40" s="153">
        <v>61</v>
      </c>
      <c r="F40" s="153">
        <v>70</v>
      </c>
      <c r="G40" s="153">
        <v>65</v>
      </c>
      <c r="H40" s="153">
        <v>49</v>
      </c>
      <c r="I40" s="153">
        <v>76</v>
      </c>
      <c r="J40" s="153">
        <v>73</v>
      </c>
      <c r="K40" s="153">
        <v>75</v>
      </c>
      <c r="L40" s="153">
        <v>108</v>
      </c>
      <c r="M40" s="154">
        <v>88</v>
      </c>
      <c r="N40" s="151" t="s">
        <v>1706</v>
      </c>
      <c r="O40" s="155">
        <v>64</v>
      </c>
      <c r="P40" s="153">
        <v>64</v>
      </c>
      <c r="Q40" s="153">
        <v>55</v>
      </c>
      <c r="R40" s="153">
        <v>60</v>
      </c>
      <c r="S40" s="153">
        <v>49</v>
      </c>
      <c r="T40" s="153">
        <v>47</v>
      </c>
      <c r="U40" s="153">
        <v>36</v>
      </c>
      <c r="V40" s="153">
        <v>24</v>
      </c>
      <c r="W40" s="153">
        <v>16</v>
      </c>
      <c r="X40" s="153">
        <v>10</v>
      </c>
      <c r="Y40" s="156">
        <v>2</v>
      </c>
      <c r="Z40" s="150"/>
    </row>
    <row r="41" spans="1:27" ht="16.5" customHeight="1" x14ac:dyDescent="0.15">
      <c r="A41" s="151" t="s">
        <v>1707</v>
      </c>
      <c r="B41" s="152">
        <v>376</v>
      </c>
      <c r="C41" s="172">
        <f t="shared" si="0"/>
        <v>896</v>
      </c>
      <c r="D41" s="153">
        <v>12</v>
      </c>
      <c r="E41" s="153">
        <v>32</v>
      </c>
      <c r="F41" s="153">
        <v>42</v>
      </c>
      <c r="G41" s="153">
        <v>70</v>
      </c>
      <c r="H41" s="153">
        <v>52</v>
      </c>
      <c r="I41" s="153">
        <v>41</v>
      </c>
      <c r="J41" s="153">
        <v>34</v>
      </c>
      <c r="K41" s="153">
        <v>39</v>
      </c>
      <c r="L41" s="153">
        <v>80</v>
      </c>
      <c r="M41" s="154">
        <v>97</v>
      </c>
      <c r="N41" s="151" t="s">
        <v>1707</v>
      </c>
      <c r="O41" s="155">
        <v>64</v>
      </c>
      <c r="P41" s="153">
        <v>54</v>
      </c>
      <c r="Q41" s="153">
        <v>50</v>
      </c>
      <c r="R41" s="153">
        <v>61</v>
      </c>
      <c r="S41" s="153">
        <v>60</v>
      </c>
      <c r="T41" s="153">
        <v>57</v>
      </c>
      <c r="U41" s="153">
        <v>32</v>
      </c>
      <c r="V41" s="153">
        <v>12</v>
      </c>
      <c r="W41" s="153">
        <v>6</v>
      </c>
      <c r="X41" s="153">
        <v>1</v>
      </c>
      <c r="Y41" s="156">
        <v>0</v>
      </c>
      <c r="Z41" s="150"/>
    </row>
    <row r="42" spans="1:27" ht="16.5" customHeight="1" x14ac:dyDescent="0.15">
      <c r="A42" s="151" t="s">
        <v>1708</v>
      </c>
      <c r="B42" s="152">
        <v>362</v>
      </c>
      <c r="C42" s="172">
        <f t="shared" si="0"/>
        <v>826</v>
      </c>
      <c r="D42" s="153">
        <v>29</v>
      </c>
      <c r="E42" s="153">
        <v>33</v>
      </c>
      <c r="F42" s="153">
        <v>38</v>
      </c>
      <c r="G42" s="153">
        <v>35</v>
      </c>
      <c r="H42" s="153">
        <v>43</v>
      </c>
      <c r="I42" s="153">
        <v>35</v>
      </c>
      <c r="J42" s="153">
        <v>41</v>
      </c>
      <c r="K42" s="153">
        <v>50</v>
      </c>
      <c r="L42" s="153">
        <v>56</v>
      </c>
      <c r="M42" s="154">
        <v>69</v>
      </c>
      <c r="N42" s="151" t="s">
        <v>1708</v>
      </c>
      <c r="O42" s="155">
        <v>37</v>
      </c>
      <c r="P42" s="153">
        <v>51</v>
      </c>
      <c r="Q42" s="153">
        <v>42</v>
      </c>
      <c r="R42" s="153">
        <v>59</v>
      </c>
      <c r="S42" s="153">
        <v>67</v>
      </c>
      <c r="T42" s="153">
        <v>53</v>
      </c>
      <c r="U42" s="153">
        <v>60</v>
      </c>
      <c r="V42" s="153">
        <v>20</v>
      </c>
      <c r="W42" s="153">
        <v>4</v>
      </c>
      <c r="X42" s="153">
        <v>4</v>
      </c>
      <c r="Y42" s="156">
        <v>0</v>
      </c>
      <c r="Z42" s="150"/>
      <c r="AA42" s="150"/>
    </row>
    <row r="43" spans="1:27" ht="16.5" customHeight="1" x14ac:dyDescent="0.15">
      <c r="A43" s="151" t="s">
        <v>1709</v>
      </c>
      <c r="B43" s="152">
        <v>662</v>
      </c>
      <c r="C43" s="172">
        <f t="shared" si="0"/>
        <v>1335</v>
      </c>
      <c r="D43" s="153">
        <v>44</v>
      </c>
      <c r="E43" s="153">
        <v>41</v>
      </c>
      <c r="F43" s="153">
        <v>54</v>
      </c>
      <c r="G43" s="153">
        <v>57</v>
      </c>
      <c r="H43" s="153">
        <v>83</v>
      </c>
      <c r="I43" s="153">
        <v>86</v>
      </c>
      <c r="J43" s="153">
        <v>100</v>
      </c>
      <c r="K43" s="153">
        <v>66</v>
      </c>
      <c r="L43" s="153">
        <v>103</v>
      </c>
      <c r="M43" s="154">
        <v>92</v>
      </c>
      <c r="N43" s="151" t="s">
        <v>1709</v>
      </c>
      <c r="O43" s="155">
        <v>86</v>
      </c>
      <c r="P43" s="153">
        <v>85</v>
      </c>
      <c r="Q43" s="153">
        <v>72</v>
      </c>
      <c r="R43" s="153">
        <v>73</v>
      </c>
      <c r="S43" s="153">
        <v>84</v>
      </c>
      <c r="T43" s="153">
        <v>74</v>
      </c>
      <c r="U43" s="153">
        <v>70</v>
      </c>
      <c r="V43" s="153">
        <v>41</v>
      </c>
      <c r="W43" s="153">
        <v>17</v>
      </c>
      <c r="X43" s="153">
        <v>7</v>
      </c>
      <c r="Y43" s="156">
        <v>0</v>
      </c>
      <c r="Z43" s="150"/>
    </row>
    <row r="44" spans="1:27" ht="16.5" customHeight="1" x14ac:dyDescent="0.15">
      <c r="A44" s="151" t="s">
        <v>1710</v>
      </c>
      <c r="B44" s="152">
        <v>224</v>
      </c>
      <c r="C44" s="172">
        <f t="shared" si="0"/>
        <v>574</v>
      </c>
      <c r="D44" s="153">
        <v>15</v>
      </c>
      <c r="E44" s="153">
        <v>27</v>
      </c>
      <c r="F44" s="153">
        <v>27</v>
      </c>
      <c r="G44" s="153">
        <v>35</v>
      </c>
      <c r="H44" s="153">
        <v>34</v>
      </c>
      <c r="I44" s="153">
        <v>30</v>
      </c>
      <c r="J44" s="153">
        <v>21</v>
      </c>
      <c r="K44" s="153">
        <v>20</v>
      </c>
      <c r="L44" s="153">
        <v>48</v>
      </c>
      <c r="M44" s="154">
        <v>46</v>
      </c>
      <c r="N44" s="151" t="s">
        <v>1710</v>
      </c>
      <c r="O44" s="155">
        <v>44</v>
      </c>
      <c r="P44" s="153">
        <v>35</v>
      </c>
      <c r="Q44" s="153">
        <v>39</v>
      </c>
      <c r="R44" s="153">
        <v>51</v>
      </c>
      <c r="S44" s="153">
        <v>38</v>
      </c>
      <c r="T44" s="153">
        <v>25</v>
      </c>
      <c r="U44" s="153">
        <v>15</v>
      </c>
      <c r="V44" s="153">
        <v>13</v>
      </c>
      <c r="W44" s="153">
        <v>8</v>
      </c>
      <c r="X44" s="153">
        <v>3</v>
      </c>
      <c r="Y44" s="156">
        <v>0</v>
      </c>
      <c r="Z44" s="150"/>
    </row>
    <row r="45" spans="1:27" ht="16.5" customHeight="1" x14ac:dyDescent="0.15">
      <c r="A45" s="151" t="s">
        <v>1711</v>
      </c>
      <c r="B45" s="152">
        <v>518</v>
      </c>
      <c r="C45" s="172">
        <f t="shared" si="0"/>
        <v>1042</v>
      </c>
      <c r="D45" s="153">
        <v>45</v>
      </c>
      <c r="E45" s="153">
        <v>33</v>
      </c>
      <c r="F45" s="153">
        <v>35</v>
      </c>
      <c r="G45" s="153">
        <v>37</v>
      </c>
      <c r="H45" s="153">
        <v>44</v>
      </c>
      <c r="I45" s="153">
        <v>51</v>
      </c>
      <c r="J45" s="153">
        <v>59</v>
      </c>
      <c r="K45" s="153">
        <v>47</v>
      </c>
      <c r="L45" s="153">
        <v>67</v>
      </c>
      <c r="M45" s="154">
        <v>61</v>
      </c>
      <c r="N45" s="151" t="s">
        <v>1711</v>
      </c>
      <c r="O45" s="155">
        <v>67</v>
      </c>
      <c r="P45" s="153">
        <v>58</v>
      </c>
      <c r="Q45" s="153">
        <v>64</v>
      </c>
      <c r="R45" s="153">
        <v>91</v>
      </c>
      <c r="S45" s="153">
        <v>102</v>
      </c>
      <c r="T45" s="153">
        <v>71</v>
      </c>
      <c r="U45" s="153">
        <v>58</v>
      </c>
      <c r="V45" s="153">
        <v>34</v>
      </c>
      <c r="W45" s="153">
        <v>13</v>
      </c>
      <c r="X45" s="153">
        <v>5</v>
      </c>
      <c r="Y45" s="156">
        <v>0</v>
      </c>
      <c r="Z45" s="150"/>
    </row>
    <row r="46" spans="1:27" ht="16.5" customHeight="1" x14ac:dyDescent="0.15">
      <c r="A46" s="151" t="s">
        <v>1712</v>
      </c>
      <c r="B46" s="152">
        <v>1</v>
      </c>
      <c r="C46" s="172">
        <f t="shared" si="0"/>
        <v>4</v>
      </c>
      <c r="D46" s="153">
        <v>0</v>
      </c>
      <c r="E46" s="153">
        <v>0</v>
      </c>
      <c r="F46" s="153">
        <v>0</v>
      </c>
      <c r="G46" s="153">
        <v>0</v>
      </c>
      <c r="H46" s="153">
        <v>0</v>
      </c>
      <c r="I46" s="153">
        <v>0</v>
      </c>
      <c r="J46" s="153">
        <v>1</v>
      </c>
      <c r="K46" s="153">
        <v>1</v>
      </c>
      <c r="L46" s="153">
        <v>0</v>
      </c>
      <c r="M46" s="154">
        <v>0</v>
      </c>
      <c r="N46" s="151" t="s">
        <v>1712</v>
      </c>
      <c r="O46" s="155">
        <v>0</v>
      </c>
      <c r="P46" s="153">
        <v>0</v>
      </c>
      <c r="Q46" s="153">
        <v>1</v>
      </c>
      <c r="R46" s="153">
        <v>1</v>
      </c>
      <c r="S46" s="153">
        <v>0</v>
      </c>
      <c r="T46" s="153">
        <v>0</v>
      </c>
      <c r="U46" s="153">
        <v>0</v>
      </c>
      <c r="V46" s="153">
        <v>0</v>
      </c>
      <c r="W46" s="153">
        <v>0</v>
      </c>
      <c r="X46" s="153">
        <v>0</v>
      </c>
      <c r="Y46" s="156">
        <v>0</v>
      </c>
      <c r="Z46" s="150"/>
    </row>
    <row r="47" spans="1:27" ht="16.5" customHeight="1" x14ac:dyDescent="0.15">
      <c r="A47" s="151" t="s">
        <v>1713</v>
      </c>
      <c r="B47" s="152">
        <v>208</v>
      </c>
      <c r="C47" s="172">
        <f t="shared" si="0"/>
        <v>444</v>
      </c>
      <c r="D47" s="153">
        <v>8</v>
      </c>
      <c r="E47" s="153">
        <v>7</v>
      </c>
      <c r="F47" s="153">
        <v>10</v>
      </c>
      <c r="G47" s="153">
        <v>17</v>
      </c>
      <c r="H47" s="153">
        <v>15</v>
      </c>
      <c r="I47" s="153">
        <v>19</v>
      </c>
      <c r="J47" s="153">
        <v>21</v>
      </c>
      <c r="K47" s="153">
        <v>18</v>
      </c>
      <c r="L47" s="153">
        <v>25</v>
      </c>
      <c r="M47" s="154">
        <v>27</v>
      </c>
      <c r="N47" s="151" t="s">
        <v>1713</v>
      </c>
      <c r="O47" s="155">
        <v>17</v>
      </c>
      <c r="P47" s="153">
        <v>35</v>
      </c>
      <c r="Q47" s="153">
        <v>33</v>
      </c>
      <c r="R47" s="153">
        <v>78</v>
      </c>
      <c r="S47" s="153">
        <v>56</v>
      </c>
      <c r="T47" s="153">
        <v>25</v>
      </c>
      <c r="U47" s="153">
        <v>21</v>
      </c>
      <c r="V47" s="153">
        <v>10</v>
      </c>
      <c r="W47" s="153">
        <v>2</v>
      </c>
      <c r="X47" s="153">
        <v>0</v>
      </c>
      <c r="Y47" s="156">
        <v>0</v>
      </c>
      <c r="Z47" s="150"/>
    </row>
    <row r="48" spans="1:27" ht="16.5" customHeight="1" x14ac:dyDescent="0.15">
      <c r="A48" s="151" t="s">
        <v>1714</v>
      </c>
      <c r="B48" s="152">
        <v>150</v>
      </c>
      <c r="C48" s="172">
        <f t="shared" si="0"/>
        <v>412</v>
      </c>
      <c r="D48" s="153">
        <v>28</v>
      </c>
      <c r="E48" s="153">
        <v>41</v>
      </c>
      <c r="F48" s="153">
        <v>32</v>
      </c>
      <c r="G48" s="153">
        <v>14</v>
      </c>
      <c r="H48" s="153">
        <v>22</v>
      </c>
      <c r="I48" s="153">
        <v>26</v>
      </c>
      <c r="J48" s="153">
        <v>29</v>
      </c>
      <c r="K48" s="153">
        <v>37</v>
      </c>
      <c r="L48" s="153">
        <v>40</v>
      </c>
      <c r="M48" s="154">
        <v>45</v>
      </c>
      <c r="N48" s="151" t="s">
        <v>1714</v>
      </c>
      <c r="O48" s="155">
        <v>29</v>
      </c>
      <c r="P48" s="153">
        <v>18</v>
      </c>
      <c r="Q48" s="153">
        <v>11</v>
      </c>
      <c r="R48" s="153">
        <v>21</v>
      </c>
      <c r="S48" s="153">
        <v>2</v>
      </c>
      <c r="T48" s="153">
        <v>8</v>
      </c>
      <c r="U48" s="153">
        <v>5</v>
      </c>
      <c r="V48" s="153">
        <v>3</v>
      </c>
      <c r="W48" s="153">
        <v>1</v>
      </c>
      <c r="X48" s="153">
        <v>0</v>
      </c>
      <c r="Y48" s="156">
        <v>0</v>
      </c>
      <c r="Z48" s="150"/>
    </row>
    <row r="49" spans="1:26" ht="16.5" customHeight="1" thickBot="1" x14ac:dyDescent="0.2">
      <c r="A49" s="157" t="s">
        <v>1715</v>
      </c>
      <c r="B49" s="158">
        <v>1200</v>
      </c>
      <c r="C49" s="173">
        <f t="shared" si="0"/>
        <v>1695</v>
      </c>
      <c r="D49" s="159">
        <v>21</v>
      </c>
      <c r="E49" s="159">
        <v>20</v>
      </c>
      <c r="F49" s="159">
        <v>20</v>
      </c>
      <c r="G49" s="159">
        <v>41</v>
      </c>
      <c r="H49" s="159">
        <v>67</v>
      </c>
      <c r="I49" s="159">
        <v>66</v>
      </c>
      <c r="J49" s="159">
        <v>71</v>
      </c>
      <c r="K49" s="159">
        <v>62</v>
      </c>
      <c r="L49" s="159">
        <v>99</v>
      </c>
      <c r="M49" s="160">
        <v>119</v>
      </c>
      <c r="N49" s="157" t="s">
        <v>1715</v>
      </c>
      <c r="O49" s="161">
        <v>119</v>
      </c>
      <c r="P49" s="159">
        <v>122</v>
      </c>
      <c r="Q49" s="159">
        <v>144</v>
      </c>
      <c r="R49" s="159">
        <v>197</v>
      </c>
      <c r="S49" s="159">
        <v>153</v>
      </c>
      <c r="T49" s="159">
        <v>158</v>
      </c>
      <c r="U49" s="159">
        <v>132</v>
      </c>
      <c r="V49" s="159">
        <v>63</v>
      </c>
      <c r="W49" s="159">
        <v>14</v>
      </c>
      <c r="X49" s="159">
        <v>6</v>
      </c>
      <c r="Y49" s="162">
        <v>1</v>
      </c>
      <c r="Z49" s="150"/>
    </row>
    <row r="50" spans="1:26" ht="16.5" customHeight="1" thickBot="1" x14ac:dyDescent="0.2">
      <c r="A50" s="741" t="s">
        <v>271</v>
      </c>
      <c r="B50" s="742"/>
      <c r="C50" s="742"/>
      <c r="D50" s="742"/>
      <c r="E50" s="742"/>
      <c r="F50" s="742"/>
      <c r="G50" s="742"/>
      <c r="H50" s="95"/>
      <c r="I50" s="95"/>
      <c r="J50" s="95"/>
      <c r="K50" s="95"/>
      <c r="L50" s="95"/>
      <c r="M50" s="95"/>
      <c r="N50" s="95"/>
      <c r="O50" s="95"/>
      <c r="P50" s="95"/>
      <c r="Q50" s="95"/>
      <c r="R50" s="95"/>
      <c r="S50" s="95"/>
      <c r="T50" s="737" t="str">
        <f>T1</f>
        <v>平成３０年１０月１日現在</v>
      </c>
      <c r="U50" s="737"/>
      <c r="V50" s="737"/>
      <c r="W50" s="737"/>
      <c r="X50" s="737"/>
      <c r="Y50" s="737"/>
      <c r="Z50" s="150"/>
    </row>
    <row r="51" spans="1:26" ht="16.5" customHeight="1" x14ac:dyDescent="0.15">
      <c r="A51" s="163" t="s">
        <v>270</v>
      </c>
      <c r="B51" s="112" t="s">
        <v>624</v>
      </c>
      <c r="C51" s="112" t="s">
        <v>269</v>
      </c>
      <c r="D51" s="112" t="s">
        <v>268</v>
      </c>
      <c r="E51" s="112" t="s">
        <v>267</v>
      </c>
      <c r="F51" s="112" t="s">
        <v>266</v>
      </c>
      <c r="G51" s="112" t="s">
        <v>265</v>
      </c>
      <c r="H51" s="112" t="s">
        <v>264</v>
      </c>
      <c r="I51" s="112" t="s">
        <v>263</v>
      </c>
      <c r="J51" s="112" t="s">
        <v>262</v>
      </c>
      <c r="K51" s="112" t="s">
        <v>261</v>
      </c>
      <c r="L51" s="112" t="s">
        <v>260</v>
      </c>
      <c r="M51" s="85" t="s">
        <v>259</v>
      </c>
      <c r="N51" s="163" t="s">
        <v>270</v>
      </c>
      <c r="O51" s="112" t="s">
        <v>258</v>
      </c>
      <c r="P51" s="112" t="s">
        <v>257</v>
      </c>
      <c r="Q51" s="112" t="s">
        <v>256</v>
      </c>
      <c r="R51" s="112" t="s">
        <v>255</v>
      </c>
      <c r="S51" s="112" t="s">
        <v>254</v>
      </c>
      <c r="T51" s="112" t="s">
        <v>253</v>
      </c>
      <c r="U51" s="112" t="s">
        <v>252</v>
      </c>
      <c r="V51" s="112" t="s">
        <v>251</v>
      </c>
      <c r="W51" s="142" t="s">
        <v>1842</v>
      </c>
      <c r="X51" s="142" t="s">
        <v>1843</v>
      </c>
      <c r="Y51" s="142" t="s">
        <v>588</v>
      </c>
      <c r="Z51" s="150"/>
    </row>
    <row r="52" spans="1:26" ht="16.5" customHeight="1" x14ac:dyDescent="0.15">
      <c r="A52" s="144" t="s">
        <v>1716</v>
      </c>
      <c r="B52" s="145">
        <v>2</v>
      </c>
      <c r="C52" s="171">
        <f>IF(SUM(D52:M52)+SUM(O52:Y52)=0,"",SUM(D52:M52)+SUM(O52:Y52))</f>
        <v>2</v>
      </c>
      <c r="D52" s="146">
        <v>0</v>
      </c>
      <c r="E52" s="146">
        <v>0</v>
      </c>
      <c r="F52" s="146">
        <v>0</v>
      </c>
      <c r="G52" s="146">
        <v>0</v>
      </c>
      <c r="H52" s="146">
        <v>1</v>
      </c>
      <c r="I52" s="146">
        <v>0</v>
      </c>
      <c r="J52" s="146">
        <v>0</v>
      </c>
      <c r="K52" s="146">
        <v>1</v>
      </c>
      <c r="L52" s="146">
        <v>0</v>
      </c>
      <c r="M52" s="147">
        <v>0</v>
      </c>
      <c r="N52" s="144" t="s">
        <v>1716</v>
      </c>
      <c r="O52" s="148">
        <v>0</v>
      </c>
      <c r="P52" s="146">
        <v>0</v>
      </c>
      <c r="Q52" s="146">
        <v>0</v>
      </c>
      <c r="R52" s="146">
        <v>0</v>
      </c>
      <c r="S52" s="146">
        <v>0</v>
      </c>
      <c r="T52" s="146">
        <v>0</v>
      </c>
      <c r="U52" s="146">
        <v>0</v>
      </c>
      <c r="V52" s="146">
        <v>0</v>
      </c>
      <c r="W52" s="146">
        <v>0</v>
      </c>
      <c r="X52" s="146">
        <v>0</v>
      </c>
      <c r="Y52" s="149">
        <v>0</v>
      </c>
      <c r="Z52" s="150"/>
    </row>
    <row r="53" spans="1:26" ht="16.5" customHeight="1" x14ac:dyDescent="0.15">
      <c r="A53" s="151" t="s">
        <v>1717</v>
      </c>
      <c r="B53" s="152">
        <v>1</v>
      </c>
      <c r="C53" s="172">
        <f t="shared" ref="C53:C95" si="1">IF(SUM(D53:M53)+SUM(O53:Y53)=0,"",SUM(D53:M53)+SUM(O53:Y53))</f>
        <v>1</v>
      </c>
      <c r="D53" s="153">
        <v>0</v>
      </c>
      <c r="E53" s="153">
        <v>0</v>
      </c>
      <c r="F53" s="153">
        <v>0</v>
      </c>
      <c r="G53" s="153">
        <v>0</v>
      </c>
      <c r="H53" s="153">
        <v>0</v>
      </c>
      <c r="I53" s="153">
        <v>0</v>
      </c>
      <c r="J53" s="153">
        <v>0</v>
      </c>
      <c r="K53" s="153">
        <v>0</v>
      </c>
      <c r="L53" s="153">
        <v>0</v>
      </c>
      <c r="M53" s="154">
        <v>1</v>
      </c>
      <c r="N53" s="151" t="s">
        <v>1717</v>
      </c>
      <c r="O53" s="155">
        <v>0</v>
      </c>
      <c r="P53" s="153">
        <v>0</v>
      </c>
      <c r="Q53" s="153">
        <v>0</v>
      </c>
      <c r="R53" s="153">
        <v>0</v>
      </c>
      <c r="S53" s="153">
        <v>0</v>
      </c>
      <c r="T53" s="153">
        <v>0</v>
      </c>
      <c r="U53" s="153">
        <v>0</v>
      </c>
      <c r="V53" s="153">
        <v>0</v>
      </c>
      <c r="W53" s="153">
        <v>0</v>
      </c>
      <c r="X53" s="153">
        <v>0</v>
      </c>
      <c r="Y53" s="156">
        <v>0</v>
      </c>
      <c r="Z53" s="150"/>
    </row>
    <row r="54" spans="1:26" ht="16.5" customHeight="1" x14ac:dyDescent="0.15">
      <c r="A54" s="151" t="s">
        <v>1718</v>
      </c>
      <c r="B54" s="152">
        <v>0</v>
      </c>
      <c r="C54" s="172" t="str">
        <f t="shared" si="1"/>
        <v/>
      </c>
      <c r="D54" s="153">
        <v>0</v>
      </c>
      <c r="E54" s="153">
        <v>0</v>
      </c>
      <c r="F54" s="153">
        <v>0</v>
      </c>
      <c r="G54" s="153">
        <v>0</v>
      </c>
      <c r="H54" s="153">
        <v>0</v>
      </c>
      <c r="I54" s="153">
        <v>0</v>
      </c>
      <c r="J54" s="153">
        <v>0</v>
      </c>
      <c r="K54" s="153">
        <v>0</v>
      </c>
      <c r="L54" s="153">
        <v>0</v>
      </c>
      <c r="M54" s="154">
        <v>0</v>
      </c>
      <c r="N54" s="151" t="s">
        <v>1718</v>
      </c>
      <c r="O54" s="155">
        <v>0</v>
      </c>
      <c r="P54" s="153">
        <v>0</v>
      </c>
      <c r="Q54" s="153">
        <v>0</v>
      </c>
      <c r="R54" s="153">
        <v>0</v>
      </c>
      <c r="S54" s="153">
        <v>0</v>
      </c>
      <c r="T54" s="153">
        <v>0</v>
      </c>
      <c r="U54" s="153">
        <v>0</v>
      </c>
      <c r="V54" s="153">
        <v>0</v>
      </c>
      <c r="W54" s="153">
        <v>0</v>
      </c>
      <c r="X54" s="153">
        <v>0</v>
      </c>
      <c r="Y54" s="156">
        <v>0</v>
      </c>
      <c r="Z54" s="150"/>
    </row>
    <row r="55" spans="1:26" ht="16.5" customHeight="1" x14ac:dyDescent="0.15">
      <c r="A55" s="151" t="s">
        <v>1719</v>
      </c>
      <c r="B55" s="152">
        <v>0</v>
      </c>
      <c r="C55" s="172" t="str">
        <f t="shared" si="1"/>
        <v/>
      </c>
      <c r="D55" s="153">
        <v>0</v>
      </c>
      <c r="E55" s="153">
        <v>0</v>
      </c>
      <c r="F55" s="153">
        <v>0</v>
      </c>
      <c r="G55" s="153">
        <v>0</v>
      </c>
      <c r="H55" s="153">
        <v>0</v>
      </c>
      <c r="I55" s="153">
        <v>0</v>
      </c>
      <c r="J55" s="153">
        <v>0</v>
      </c>
      <c r="K55" s="153">
        <v>0</v>
      </c>
      <c r="L55" s="153">
        <v>0</v>
      </c>
      <c r="M55" s="154">
        <v>0</v>
      </c>
      <c r="N55" s="151" t="s">
        <v>1719</v>
      </c>
      <c r="O55" s="155">
        <v>0</v>
      </c>
      <c r="P55" s="153">
        <v>0</v>
      </c>
      <c r="Q55" s="153">
        <v>0</v>
      </c>
      <c r="R55" s="153">
        <v>0</v>
      </c>
      <c r="S55" s="153">
        <v>0</v>
      </c>
      <c r="T55" s="153">
        <v>0</v>
      </c>
      <c r="U55" s="153">
        <v>0</v>
      </c>
      <c r="V55" s="153">
        <v>0</v>
      </c>
      <c r="W55" s="153">
        <v>0</v>
      </c>
      <c r="X55" s="153">
        <v>0</v>
      </c>
      <c r="Y55" s="156">
        <v>0</v>
      </c>
      <c r="Z55" s="150"/>
    </row>
    <row r="56" spans="1:26" ht="16.5" customHeight="1" x14ac:dyDescent="0.15">
      <c r="A56" s="151" t="s">
        <v>1720</v>
      </c>
      <c r="B56" s="152">
        <v>3</v>
      </c>
      <c r="C56" s="172">
        <f t="shared" si="1"/>
        <v>3</v>
      </c>
      <c r="D56" s="153">
        <v>0</v>
      </c>
      <c r="E56" s="153">
        <v>0</v>
      </c>
      <c r="F56" s="153">
        <v>0</v>
      </c>
      <c r="G56" s="153">
        <v>0</v>
      </c>
      <c r="H56" s="153">
        <v>0</v>
      </c>
      <c r="I56" s="153">
        <v>1</v>
      </c>
      <c r="J56" s="153">
        <v>2</v>
      </c>
      <c r="K56" s="153">
        <v>0</v>
      </c>
      <c r="L56" s="153">
        <v>0</v>
      </c>
      <c r="M56" s="154">
        <v>0</v>
      </c>
      <c r="N56" s="151" t="s">
        <v>1720</v>
      </c>
      <c r="O56" s="155">
        <v>0</v>
      </c>
      <c r="P56" s="153">
        <v>0</v>
      </c>
      <c r="Q56" s="153">
        <v>0</v>
      </c>
      <c r="R56" s="153">
        <v>0</v>
      </c>
      <c r="S56" s="153">
        <v>0</v>
      </c>
      <c r="T56" s="153">
        <v>0</v>
      </c>
      <c r="U56" s="153">
        <v>0</v>
      </c>
      <c r="V56" s="153">
        <v>0</v>
      </c>
      <c r="W56" s="153">
        <v>0</v>
      </c>
      <c r="X56" s="153">
        <v>0</v>
      </c>
      <c r="Y56" s="156">
        <v>0</v>
      </c>
      <c r="Z56" s="150"/>
    </row>
    <row r="57" spans="1:26" ht="16.5" customHeight="1" x14ac:dyDescent="0.15">
      <c r="A57" s="151" t="s">
        <v>1721</v>
      </c>
      <c r="B57" s="152">
        <v>222</v>
      </c>
      <c r="C57" s="172">
        <f t="shared" si="1"/>
        <v>506</v>
      </c>
      <c r="D57" s="153">
        <v>15</v>
      </c>
      <c r="E57" s="153">
        <v>19</v>
      </c>
      <c r="F57" s="153">
        <v>22</v>
      </c>
      <c r="G57" s="153">
        <v>33</v>
      </c>
      <c r="H57" s="153">
        <v>35</v>
      </c>
      <c r="I57" s="153">
        <v>29</v>
      </c>
      <c r="J57" s="153">
        <v>19</v>
      </c>
      <c r="K57" s="153">
        <v>17</v>
      </c>
      <c r="L57" s="153">
        <v>31</v>
      </c>
      <c r="M57" s="154">
        <v>43</v>
      </c>
      <c r="N57" s="151" t="s">
        <v>1721</v>
      </c>
      <c r="O57" s="155">
        <v>44</v>
      </c>
      <c r="P57" s="153">
        <v>37</v>
      </c>
      <c r="Q57" s="153">
        <v>28</v>
      </c>
      <c r="R57" s="153">
        <v>42</v>
      </c>
      <c r="S57" s="153">
        <v>39</v>
      </c>
      <c r="T57" s="153">
        <v>27</v>
      </c>
      <c r="U57" s="153">
        <v>11</v>
      </c>
      <c r="V57" s="153">
        <v>9</v>
      </c>
      <c r="W57" s="153">
        <v>5</v>
      </c>
      <c r="X57" s="153">
        <v>1</v>
      </c>
      <c r="Y57" s="156">
        <v>0</v>
      </c>
      <c r="Z57" s="150"/>
    </row>
    <row r="58" spans="1:26" ht="16.5" customHeight="1" x14ac:dyDescent="0.15">
      <c r="A58" s="151" t="s">
        <v>1722</v>
      </c>
      <c r="B58" s="152">
        <v>627</v>
      </c>
      <c r="C58" s="172">
        <f t="shared" si="1"/>
        <v>1356</v>
      </c>
      <c r="D58" s="153">
        <v>46</v>
      </c>
      <c r="E58" s="153">
        <v>64</v>
      </c>
      <c r="F58" s="153">
        <v>59</v>
      </c>
      <c r="G58" s="153">
        <v>74</v>
      </c>
      <c r="H58" s="153">
        <v>86</v>
      </c>
      <c r="I58" s="153">
        <v>84</v>
      </c>
      <c r="J58" s="153">
        <v>98</v>
      </c>
      <c r="K58" s="153">
        <v>79</v>
      </c>
      <c r="L58" s="153">
        <v>105</v>
      </c>
      <c r="M58" s="154">
        <v>124</v>
      </c>
      <c r="N58" s="151" t="s">
        <v>1722</v>
      </c>
      <c r="O58" s="155">
        <v>85</v>
      </c>
      <c r="P58" s="153">
        <v>83</v>
      </c>
      <c r="Q58" s="153">
        <v>62</v>
      </c>
      <c r="R58" s="153">
        <v>92</v>
      </c>
      <c r="S58" s="153">
        <v>66</v>
      </c>
      <c r="T58" s="153">
        <v>69</v>
      </c>
      <c r="U58" s="153">
        <v>35</v>
      </c>
      <c r="V58" s="153">
        <v>22</v>
      </c>
      <c r="W58" s="153">
        <v>17</v>
      </c>
      <c r="X58" s="153">
        <v>5</v>
      </c>
      <c r="Y58" s="156">
        <v>1</v>
      </c>
      <c r="Z58" s="150"/>
    </row>
    <row r="59" spans="1:26" ht="16.5" customHeight="1" x14ac:dyDescent="0.15">
      <c r="A59" s="151" t="s">
        <v>1723</v>
      </c>
      <c r="B59" s="152">
        <v>708</v>
      </c>
      <c r="C59" s="172">
        <f t="shared" si="1"/>
        <v>1228</v>
      </c>
      <c r="D59" s="153">
        <v>30</v>
      </c>
      <c r="E59" s="153">
        <v>26</v>
      </c>
      <c r="F59" s="153">
        <v>35</v>
      </c>
      <c r="G59" s="153">
        <v>50</v>
      </c>
      <c r="H59" s="153">
        <v>50</v>
      </c>
      <c r="I59" s="153">
        <v>36</v>
      </c>
      <c r="J59" s="153">
        <v>45</v>
      </c>
      <c r="K59" s="153">
        <v>37</v>
      </c>
      <c r="L59" s="153">
        <v>66</v>
      </c>
      <c r="M59" s="154">
        <v>99</v>
      </c>
      <c r="N59" s="151" t="s">
        <v>1723</v>
      </c>
      <c r="O59" s="155">
        <v>43</v>
      </c>
      <c r="P59" s="153">
        <v>64</v>
      </c>
      <c r="Q59" s="153">
        <v>73</v>
      </c>
      <c r="R59" s="153">
        <v>152</v>
      </c>
      <c r="S59" s="153">
        <v>154</v>
      </c>
      <c r="T59" s="153">
        <v>138</v>
      </c>
      <c r="U59" s="153">
        <v>74</v>
      </c>
      <c r="V59" s="153">
        <v>40</v>
      </c>
      <c r="W59" s="153">
        <v>14</v>
      </c>
      <c r="X59" s="153">
        <v>1</v>
      </c>
      <c r="Y59" s="156">
        <v>1</v>
      </c>
      <c r="Z59" s="150"/>
    </row>
    <row r="60" spans="1:26" ht="16.5" customHeight="1" x14ac:dyDescent="0.15">
      <c r="A60" s="151" t="s">
        <v>1724</v>
      </c>
      <c r="B60" s="152">
        <v>21</v>
      </c>
      <c r="C60" s="172">
        <f t="shared" si="1"/>
        <v>62</v>
      </c>
      <c r="D60" s="153">
        <v>3</v>
      </c>
      <c r="E60" s="153">
        <v>4</v>
      </c>
      <c r="F60" s="153">
        <v>3</v>
      </c>
      <c r="G60" s="153">
        <v>3</v>
      </c>
      <c r="H60" s="153">
        <v>8</v>
      </c>
      <c r="I60" s="153">
        <v>1</v>
      </c>
      <c r="J60" s="153">
        <v>6</v>
      </c>
      <c r="K60" s="153">
        <v>3</v>
      </c>
      <c r="L60" s="153">
        <v>4</v>
      </c>
      <c r="M60" s="154">
        <v>8</v>
      </c>
      <c r="N60" s="151" t="s">
        <v>1724</v>
      </c>
      <c r="O60" s="155">
        <v>4</v>
      </c>
      <c r="P60" s="153">
        <v>2</v>
      </c>
      <c r="Q60" s="153">
        <v>3</v>
      </c>
      <c r="R60" s="153">
        <v>6</v>
      </c>
      <c r="S60" s="153">
        <v>1</v>
      </c>
      <c r="T60" s="153">
        <v>0</v>
      </c>
      <c r="U60" s="153">
        <v>1</v>
      </c>
      <c r="V60" s="153">
        <v>2</v>
      </c>
      <c r="W60" s="153">
        <v>0</v>
      </c>
      <c r="X60" s="153">
        <v>0</v>
      </c>
      <c r="Y60" s="156">
        <v>0</v>
      </c>
      <c r="Z60" s="150"/>
    </row>
    <row r="61" spans="1:26" ht="16.5" customHeight="1" x14ac:dyDescent="0.15">
      <c r="A61" s="151" t="s">
        <v>1725</v>
      </c>
      <c r="B61" s="152">
        <v>827</v>
      </c>
      <c r="C61" s="172">
        <f t="shared" si="1"/>
        <v>1858</v>
      </c>
      <c r="D61" s="153">
        <v>66</v>
      </c>
      <c r="E61" s="153">
        <v>70</v>
      </c>
      <c r="F61" s="153">
        <v>86</v>
      </c>
      <c r="G61" s="153">
        <v>123</v>
      </c>
      <c r="H61" s="153">
        <v>131</v>
      </c>
      <c r="I61" s="153">
        <v>77</v>
      </c>
      <c r="J61" s="153">
        <v>101</v>
      </c>
      <c r="K61" s="153">
        <v>135</v>
      </c>
      <c r="L61" s="153">
        <v>134</v>
      </c>
      <c r="M61" s="154">
        <v>196</v>
      </c>
      <c r="N61" s="151" t="s">
        <v>1725</v>
      </c>
      <c r="O61" s="155">
        <v>173</v>
      </c>
      <c r="P61" s="153">
        <v>133</v>
      </c>
      <c r="Q61" s="153">
        <v>87</v>
      </c>
      <c r="R61" s="153">
        <v>109</v>
      </c>
      <c r="S61" s="153">
        <v>79</v>
      </c>
      <c r="T61" s="153">
        <v>76</v>
      </c>
      <c r="U61" s="153">
        <v>47</v>
      </c>
      <c r="V61" s="153">
        <v>22</v>
      </c>
      <c r="W61" s="153">
        <v>8</v>
      </c>
      <c r="X61" s="153">
        <v>4</v>
      </c>
      <c r="Y61" s="156">
        <v>1</v>
      </c>
      <c r="Z61" s="150"/>
    </row>
    <row r="62" spans="1:26" ht="16.5" customHeight="1" x14ac:dyDescent="0.15">
      <c r="A62" s="151" t="s">
        <v>1726</v>
      </c>
      <c r="B62" s="152">
        <v>285</v>
      </c>
      <c r="C62" s="172">
        <f t="shared" si="1"/>
        <v>733</v>
      </c>
      <c r="D62" s="153">
        <v>12</v>
      </c>
      <c r="E62" s="153">
        <v>34</v>
      </c>
      <c r="F62" s="153">
        <v>25</v>
      </c>
      <c r="G62" s="153">
        <v>60</v>
      </c>
      <c r="H62" s="153">
        <v>62</v>
      </c>
      <c r="I62" s="153">
        <v>37</v>
      </c>
      <c r="J62" s="153">
        <v>32</v>
      </c>
      <c r="K62" s="153">
        <v>26</v>
      </c>
      <c r="L62" s="153">
        <v>51</v>
      </c>
      <c r="M62" s="154">
        <v>55</v>
      </c>
      <c r="N62" s="151" t="s">
        <v>1726</v>
      </c>
      <c r="O62" s="155">
        <v>80</v>
      </c>
      <c r="P62" s="153">
        <v>49</v>
      </c>
      <c r="Q62" s="153">
        <v>45</v>
      </c>
      <c r="R62" s="153">
        <v>46</v>
      </c>
      <c r="S62" s="153">
        <v>45</v>
      </c>
      <c r="T62" s="153">
        <v>28</v>
      </c>
      <c r="U62" s="153">
        <v>22</v>
      </c>
      <c r="V62" s="153">
        <v>14</v>
      </c>
      <c r="W62" s="153">
        <v>10</v>
      </c>
      <c r="X62" s="153">
        <v>0</v>
      </c>
      <c r="Y62" s="156">
        <v>0</v>
      </c>
      <c r="Z62" s="150"/>
    </row>
    <row r="63" spans="1:26" ht="16.5" customHeight="1" x14ac:dyDescent="0.15">
      <c r="A63" s="151" t="s">
        <v>1727</v>
      </c>
      <c r="B63" s="152">
        <v>381</v>
      </c>
      <c r="C63" s="172">
        <f t="shared" si="1"/>
        <v>890</v>
      </c>
      <c r="D63" s="153">
        <v>40</v>
      </c>
      <c r="E63" s="153">
        <v>49</v>
      </c>
      <c r="F63" s="153">
        <v>58</v>
      </c>
      <c r="G63" s="153">
        <v>51</v>
      </c>
      <c r="H63" s="153">
        <v>46</v>
      </c>
      <c r="I63" s="153">
        <v>40</v>
      </c>
      <c r="J63" s="153">
        <v>63</v>
      </c>
      <c r="K63" s="153">
        <v>64</v>
      </c>
      <c r="L63" s="153">
        <v>72</v>
      </c>
      <c r="M63" s="154">
        <v>73</v>
      </c>
      <c r="N63" s="151" t="s">
        <v>1727</v>
      </c>
      <c r="O63" s="155">
        <v>65</v>
      </c>
      <c r="P63" s="153">
        <v>42</v>
      </c>
      <c r="Q63" s="153">
        <v>29</v>
      </c>
      <c r="R63" s="153">
        <v>55</v>
      </c>
      <c r="S63" s="153">
        <v>46</v>
      </c>
      <c r="T63" s="153">
        <v>41</v>
      </c>
      <c r="U63" s="153">
        <v>29</v>
      </c>
      <c r="V63" s="153">
        <v>17</v>
      </c>
      <c r="W63" s="153">
        <v>5</v>
      </c>
      <c r="X63" s="153">
        <v>4</v>
      </c>
      <c r="Y63" s="156">
        <v>1</v>
      </c>
      <c r="Z63" s="150"/>
    </row>
    <row r="64" spans="1:26" ht="16.5" customHeight="1" x14ac:dyDescent="0.15">
      <c r="A64" s="151" t="s">
        <v>1728</v>
      </c>
      <c r="B64" s="152">
        <v>293</v>
      </c>
      <c r="C64" s="172">
        <f t="shared" si="1"/>
        <v>685</v>
      </c>
      <c r="D64" s="153">
        <v>42</v>
      </c>
      <c r="E64" s="153">
        <v>34</v>
      </c>
      <c r="F64" s="153">
        <v>26</v>
      </c>
      <c r="G64" s="153">
        <v>41</v>
      </c>
      <c r="H64" s="153">
        <v>46</v>
      </c>
      <c r="I64" s="153">
        <v>31</v>
      </c>
      <c r="J64" s="153">
        <v>39</v>
      </c>
      <c r="K64" s="153">
        <v>36</v>
      </c>
      <c r="L64" s="153">
        <v>47</v>
      </c>
      <c r="M64" s="154">
        <v>67</v>
      </c>
      <c r="N64" s="151" t="s">
        <v>1728</v>
      </c>
      <c r="O64" s="155">
        <v>59</v>
      </c>
      <c r="P64" s="153">
        <v>42</v>
      </c>
      <c r="Q64" s="153">
        <v>30</v>
      </c>
      <c r="R64" s="153">
        <v>33</v>
      </c>
      <c r="S64" s="153">
        <v>37</v>
      </c>
      <c r="T64" s="153">
        <v>33</v>
      </c>
      <c r="U64" s="153">
        <v>22</v>
      </c>
      <c r="V64" s="153">
        <v>13</v>
      </c>
      <c r="W64" s="153">
        <v>4</v>
      </c>
      <c r="X64" s="153">
        <v>3</v>
      </c>
      <c r="Y64" s="156">
        <v>0</v>
      </c>
      <c r="Z64" s="150"/>
    </row>
    <row r="65" spans="1:26" ht="16.5" customHeight="1" x14ac:dyDescent="0.15">
      <c r="A65" s="151" t="s">
        <v>1729</v>
      </c>
      <c r="B65" s="152">
        <v>352</v>
      </c>
      <c r="C65" s="172">
        <f t="shared" si="1"/>
        <v>872</v>
      </c>
      <c r="D65" s="153">
        <v>55</v>
      </c>
      <c r="E65" s="153">
        <v>43</v>
      </c>
      <c r="F65" s="153">
        <v>40</v>
      </c>
      <c r="G65" s="153">
        <v>55</v>
      </c>
      <c r="H65" s="153">
        <v>52</v>
      </c>
      <c r="I65" s="153">
        <v>43</v>
      </c>
      <c r="J65" s="153">
        <v>54</v>
      </c>
      <c r="K65" s="153">
        <v>54</v>
      </c>
      <c r="L65" s="153">
        <v>71</v>
      </c>
      <c r="M65" s="154">
        <v>76</v>
      </c>
      <c r="N65" s="151" t="s">
        <v>1729</v>
      </c>
      <c r="O65" s="155">
        <v>59</v>
      </c>
      <c r="P65" s="153">
        <v>36</v>
      </c>
      <c r="Q65" s="153">
        <v>45</v>
      </c>
      <c r="R65" s="153">
        <v>48</v>
      </c>
      <c r="S65" s="153">
        <v>51</v>
      </c>
      <c r="T65" s="153">
        <v>39</v>
      </c>
      <c r="U65" s="153">
        <v>31</v>
      </c>
      <c r="V65" s="153">
        <v>13</v>
      </c>
      <c r="W65" s="153">
        <v>6</v>
      </c>
      <c r="X65" s="153">
        <v>0</v>
      </c>
      <c r="Y65" s="156">
        <v>1</v>
      </c>
      <c r="Z65" s="150"/>
    </row>
    <row r="66" spans="1:26" ht="16.5" customHeight="1" x14ac:dyDescent="0.15">
      <c r="A66" s="151" t="s">
        <v>1730</v>
      </c>
      <c r="B66" s="152">
        <v>480</v>
      </c>
      <c r="C66" s="172">
        <f t="shared" si="1"/>
        <v>1097</v>
      </c>
      <c r="D66" s="153">
        <v>90</v>
      </c>
      <c r="E66" s="153">
        <v>49</v>
      </c>
      <c r="F66" s="153">
        <v>47</v>
      </c>
      <c r="G66" s="153">
        <v>42</v>
      </c>
      <c r="H66" s="153">
        <v>69</v>
      </c>
      <c r="I66" s="153">
        <v>66</v>
      </c>
      <c r="J66" s="153">
        <v>81</v>
      </c>
      <c r="K66" s="153">
        <v>74</v>
      </c>
      <c r="L66" s="153">
        <v>72</v>
      </c>
      <c r="M66" s="154">
        <v>90</v>
      </c>
      <c r="N66" s="151" t="s">
        <v>1730</v>
      </c>
      <c r="O66" s="155">
        <v>64</v>
      </c>
      <c r="P66" s="153">
        <v>58</v>
      </c>
      <c r="Q66" s="153">
        <v>52</v>
      </c>
      <c r="R66" s="153">
        <v>57</v>
      </c>
      <c r="S66" s="153">
        <v>64</v>
      </c>
      <c r="T66" s="153">
        <v>48</v>
      </c>
      <c r="U66" s="153">
        <v>35</v>
      </c>
      <c r="V66" s="153">
        <v>26</v>
      </c>
      <c r="W66" s="153">
        <v>12</v>
      </c>
      <c r="X66" s="153">
        <v>1</v>
      </c>
      <c r="Y66" s="156">
        <v>0</v>
      </c>
      <c r="Z66" s="150"/>
    </row>
    <row r="67" spans="1:26" ht="16.5" customHeight="1" x14ac:dyDescent="0.15">
      <c r="A67" s="151" t="s">
        <v>1731</v>
      </c>
      <c r="B67" s="152">
        <v>79</v>
      </c>
      <c r="C67" s="172">
        <f t="shared" si="1"/>
        <v>169</v>
      </c>
      <c r="D67" s="153">
        <v>1</v>
      </c>
      <c r="E67" s="153">
        <v>4</v>
      </c>
      <c r="F67" s="153">
        <v>9</v>
      </c>
      <c r="G67" s="153">
        <v>11</v>
      </c>
      <c r="H67" s="153">
        <v>6</v>
      </c>
      <c r="I67" s="153">
        <v>3</v>
      </c>
      <c r="J67" s="153">
        <v>3</v>
      </c>
      <c r="K67" s="153">
        <v>8</v>
      </c>
      <c r="L67" s="153">
        <v>11</v>
      </c>
      <c r="M67" s="154">
        <v>17</v>
      </c>
      <c r="N67" s="151" t="s">
        <v>1731</v>
      </c>
      <c r="O67" s="155">
        <v>10</v>
      </c>
      <c r="P67" s="153">
        <v>7</v>
      </c>
      <c r="Q67" s="153">
        <v>6</v>
      </c>
      <c r="R67" s="153">
        <v>18</v>
      </c>
      <c r="S67" s="153">
        <v>15</v>
      </c>
      <c r="T67" s="153">
        <v>16</v>
      </c>
      <c r="U67" s="153">
        <v>13</v>
      </c>
      <c r="V67" s="153">
        <v>7</v>
      </c>
      <c r="W67" s="153">
        <v>4</v>
      </c>
      <c r="X67" s="153">
        <v>0</v>
      </c>
      <c r="Y67" s="156">
        <v>0</v>
      </c>
      <c r="Z67" s="150"/>
    </row>
    <row r="68" spans="1:26" s="91" customFormat="1" ht="16.5" customHeight="1" x14ac:dyDescent="0.15">
      <c r="A68" s="151" t="s">
        <v>1732</v>
      </c>
      <c r="B68" s="164">
        <v>722</v>
      </c>
      <c r="C68" s="172">
        <f t="shared" si="1"/>
        <v>1483</v>
      </c>
      <c r="D68" s="165">
        <v>88</v>
      </c>
      <c r="E68" s="165">
        <v>56</v>
      </c>
      <c r="F68" s="165">
        <v>56</v>
      </c>
      <c r="G68" s="165">
        <v>73</v>
      </c>
      <c r="H68" s="165">
        <v>85</v>
      </c>
      <c r="I68" s="165">
        <v>93</v>
      </c>
      <c r="J68" s="165">
        <v>99</v>
      </c>
      <c r="K68" s="165">
        <v>80</v>
      </c>
      <c r="L68" s="165">
        <v>105</v>
      </c>
      <c r="M68" s="166">
        <v>129</v>
      </c>
      <c r="N68" s="151" t="s">
        <v>1732</v>
      </c>
      <c r="O68" s="167">
        <v>97</v>
      </c>
      <c r="P68" s="165">
        <v>73</v>
      </c>
      <c r="Q68" s="165">
        <v>89</v>
      </c>
      <c r="R68" s="165">
        <v>92</v>
      </c>
      <c r="S68" s="165">
        <v>90</v>
      </c>
      <c r="T68" s="165">
        <v>90</v>
      </c>
      <c r="U68" s="165">
        <v>54</v>
      </c>
      <c r="V68" s="165">
        <v>27</v>
      </c>
      <c r="W68" s="165">
        <v>6</v>
      </c>
      <c r="X68" s="165">
        <v>1</v>
      </c>
      <c r="Y68" s="168">
        <v>0</v>
      </c>
      <c r="Z68" s="150"/>
    </row>
    <row r="69" spans="1:26" ht="16.5" customHeight="1" x14ac:dyDescent="0.15">
      <c r="A69" s="151" t="s">
        <v>1733</v>
      </c>
      <c r="B69" s="164">
        <v>529</v>
      </c>
      <c r="C69" s="172">
        <f t="shared" si="1"/>
        <v>1264</v>
      </c>
      <c r="D69" s="165">
        <v>51</v>
      </c>
      <c r="E69" s="165">
        <v>63</v>
      </c>
      <c r="F69" s="165">
        <v>90</v>
      </c>
      <c r="G69" s="165">
        <v>88</v>
      </c>
      <c r="H69" s="165">
        <v>62</v>
      </c>
      <c r="I69" s="165">
        <v>47</v>
      </c>
      <c r="J69" s="165">
        <v>49</v>
      </c>
      <c r="K69" s="165">
        <v>78</v>
      </c>
      <c r="L69" s="165">
        <v>109</v>
      </c>
      <c r="M69" s="166">
        <v>142</v>
      </c>
      <c r="N69" s="151" t="s">
        <v>1733</v>
      </c>
      <c r="O69" s="167">
        <v>96</v>
      </c>
      <c r="P69" s="165">
        <v>49</v>
      </c>
      <c r="Q69" s="165">
        <v>61</v>
      </c>
      <c r="R69" s="165">
        <v>74</v>
      </c>
      <c r="S69" s="165">
        <v>78</v>
      </c>
      <c r="T69" s="165">
        <v>66</v>
      </c>
      <c r="U69" s="165">
        <v>38</v>
      </c>
      <c r="V69" s="165">
        <v>15</v>
      </c>
      <c r="W69" s="165">
        <v>7</v>
      </c>
      <c r="X69" s="165">
        <v>0</v>
      </c>
      <c r="Y69" s="168">
        <v>1</v>
      </c>
      <c r="Z69" s="150"/>
    </row>
    <row r="70" spans="1:26" ht="16.5" customHeight="1" x14ac:dyDescent="0.15">
      <c r="A70" s="151" t="s">
        <v>1734</v>
      </c>
      <c r="B70" s="164">
        <v>3</v>
      </c>
      <c r="C70" s="172">
        <f t="shared" si="1"/>
        <v>4</v>
      </c>
      <c r="D70" s="165">
        <v>0</v>
      </c>
      <c r="E70" s="165">
        <v>0</v>
      </c>
      <c r="F70" s="165">
        <v>0</v>
      </c>
      <c r="G70" s="165">
        <v>0</v>
      </c>
      <c r="H70" s="165">
        <v>0</v>
      </c>
      <c r="I70" s="165">
        <v>0</v>
      </c>
      <c r="J70" s="165">
        <v>0</v>
      </c>
      <c r="K70" s="165">
        <v>0</v>
      </c>
      <c r="L70" s="165">
        <v>0</v>
      </c>
      <c r="M70" s="166">
        <v>0</v>
      </c>
      <c r="N70" s="151" t="s">
        <v>1734</v>
      </c>
      <c r="O70" s="167">
        <v>0</v>
      </c>
      <c r="P70" s="165">
        <v>0</v>
      </c>
      <c r="Q70" s="165">
        <v>0</v>
      </c>
      <c r="R70" s="165">
        <v>0</v>
      </c>
      <c r="S70" s="165">
        <v>3</v>
      </c>
      <c r="T70" s="165">
        <v>0</v>
      </c>
      <c r="U70" s="165">
        <v>1</v>
      </c>
      <c r="V70" s="165">
        <v>0</v>
      </c>
      <c r="W70" s="165">
        <v>0</v>
      </c>
      <c r="X70" s="165">
        <v>0</v>
      </c>
      <c r="Y70" s="168">
        <v>0</v>
      </c>
      <c r="Z70" s="150"/>
    </row>
    <row r="71" spans="1:26" ht="16.5" customHeight="1" x14ac:dyDescent="0.15">
      <c r="A71" s="151" t="s">
        <v>1735</v>
      </c>
      <c r="B71" s="164">
        <v>390</v>
      </c>
      <c r="C71" s="172">
        <f t="shared" si="1"/>
        <v>971</v>
      </c>
      <c r="D71" s="165">
        <v>68</v>
      </c>
      <c r="E71" s="165">
        <v>65</v>
      </c>
      <c r="F71" s="165">
        <v>53</v>
      </c>
      <c r="G71" s="165">
        <v>63</v>
      </c>
      <c r="H71" s="165">
        <v>72</v>
      </c>
      <c r="I71" s="165">
        <v>69</v>
      </c>
      <c r="J71" s="165">
        <v>68</v>
      </c>
      <c r="K71" s="165">
        <v>77</v>
      </c>
      <c r="L71" s="165">
        <v>67</v>
      </c>
      <c r="M71" s="166">
        <v>73</v>
      </c>
      <c r="N71" s="151" t="s">
        <v>1735</v>
      </c>
      <c r="O71" s="167">
        <v>56</v>
      </c>
      <c r="P71" s="165">
        <v>55</v>
      </c>
      <c r="Q71" s="165">
        <v>22</v>
      </c>
      <c r="R71" s="165">
        <v>35</v>
      </c>
      <c r="S71" s="165">
        <v>28</v>
      </c>
      <c r="T71" s="165">
        <v>27</v>
      </c>
      <c r="U71" s="165">
        <v>28</v>
      </c>
      <c r="V71" s="165">
        <v>23</v>
      </c>
      <c r="W71" s="165">
        <v>12</v>
      </c>
      <c r="X71" s="165">
        <v>8</v>
      </c>
      <c r="Y71" s="168">
        <v>2</v>
      </c>
      <c r="Z71" s="150"/>
    </row>
    <row r="72" spans="1:26" ht="16.5" customHeight="1" x14ac:dyDescent="0.15">
      <c r="A72" s="151" t="s">
        <v>1736</v>
      </c>
      <c r="B72" s="164">
        <v>213</v>
      </c>
      <c r="C72" s="172">
        <f t="shared" si="1"/>
        <v>593</v>
      </c>
      <c r="D72" s="165">
        <v>34</v>
      </c>
      <c r="E72" s="165">
        <v>39</v>
      </c>
      <c r="F72" s="165">
        <v>37</v>
      </c>
      <c r="G72" s="165">
        <v>57</v>
      </c>
      <c r="H72" s="165">
        <v>50</v>
      </c>
      <c r="I72" s="165">
        <v>28</v>
      </c>
      <c r="J72" s="165">
        <v>32</v>
      </c>
      <c r="K72" s="165">
        <v>36</v>
      </c>
      <c r="L72" s="165">
        <v>54</v>
      </c>
      <c r="M72" s="166">
        <v>61</v>
      </c>
      <c r="N72" s="151" t="s">
        <v>1736</v>
      </c>
      <c r="O72" s="167">
        <v>50</v>
      </c>
      <c r="P72" s="165">
        <v>24</v>
      </c>
      <c r="Q72" s="165">
        <v>17</v>
      </c>
      <c r="R72" s="165">
        <v>23</v>
      </c>
      <c r="S72" s="165">
        <v>17</v>
      </c>
      <c r="T72" s="165">
        <v>21</v>
      </c>
      <c r="U72" s="165">
        <v>4</v>
      </c>
      <c r="V72" s="165">
        <v>6</v>
      </c>
      <c r="W72" s="165">
        <v>3</v>
      </c>
      <c r="X72" s="165">
        <v>0</v>
      </c>
      <c r="Y72" s="168">
        <v>0</v>
      </c>
      <c r="Z72" s="150"/>
    </row>
    <row r="73" spans="1:26" ht="16.5" customHeight="1" x14ac:dyDescent="0.15">
      <c r="A73" s="151" t="s">
        <v>1737</v>
      </c>
      <c r="B73" s="164">
        <v>536</v>
      </c>
      <c r="C73" s="172">
        <f t="shared" si="1"/>
        <v>1549</v>
      </c>
      <c r="D73" s="165">
        <v>49</v>
      </c>
      <c r="E73" s="165">
        <v>89</v>
      </c>
      <c r="F73" s="165">
        <v>171</v>
      </c>
      <c r="G73" s="165">
        <v>148</v>
      </c>
      <c r="H73" s="165">
        <v>83</v>
      </c>
      <c r="I73" s="165">
        <v>43</v>
      </c>
      <c r="J73" s="165">
        <v>47</v>
      </c>
      <c r="K73" s="165">
        <v>79</v>
      </c>
      <c r="L73" s="165">
        <v>187</v>
      </c>
      <c r="M73" s="166">
        <v>185</v>
      </c>
      <c r="N73" s="151" t="s">
        <v>1737</v>
      </c>
      <c r="O73" s="167">
        <v>114</v>
      </c>
      <c r="P73" s="165">
        <v>61</v>
      </c>
      <c r="Q73" s="165">
        <v>42</v>
      </c>
      <c r="R73" s="165">
        <v>70</v>
      </c>
      <c r="S73" s="165">
        <v>61</v>
      </c>
      <c r="T73" s="165">
        <v>68</v>
      </c>
      <c r="U73" s="165">
        <v>33</v>
      </c>
      <c r="V73" s="165">
        <v>10</v>
      </c>
      <c r="W73" s="165">
        <v>7</v>
      </c>
      <c r="X73" s="165">
        <v>1</v>
      </c>
      <c r="Y73" s="168">
        <v>1</v>
      </c>
      <c r="Z73" s="150"/>
    </row>
    <row r="74" spans="1:26" ht="16.5" customHeight="1" x14ac:dyDescent="0.15">
      <c r="A74" s="151" t="s">
        <v>1738</v>
      </c>
      <c r="B74" s="164">
        <v>302</v>
      </c>
      <c r="C74" s="172">
        <f t="shared" si="1"/>
        <v>762</v>
      </c>
      <c r="D74" s="165">
        <v>31</v>
      </c>
      <c r="E74" s="165">
        <v>30</v>
      </c>
      <c r="F74" s="165">
        <v>40</v>
      </c>
      <c r="G74" s="165">
        <v>62</v>
      </c>
      <c r="H74" s="165">
        <v>43</v>
      </c>
      <c r="I74" s="165">
        <v>48</v>
      </c>
      <c r="J74" s="165">
        <v>42</v>
      </c>
      <c r="K74" s="165">
        <v>50</v>
      </c>
      <c r="L74" s="165">
        <v>54</v>
      </c>
      <c r="M74" s="166">
        <v>66</v>
      </c>
      <c r="N74" s="151" t="s">
        <v>1738</v>
      </c>
      <c r="O74" s="167">
        <v>59</v>
      </c>
      <c r="P74" s="165">
        <v>39</v>
      </c>
      <c r="Q74" s="165">
        <v>36</v>
      </c>
      <c r="R74" s="165">
        <v>53</v>
      </c>
      <c r="S74" s="165">
        <v>39</v>
      </c>
      <c r="T74" s="165">
        <v>24</v>
      </c>
      <c r="U74" s="165">
        <v>24</v>
      </c>
      <c r="V74" s="165">
        <v>14</v>
      </c>
      <c r="W74" s="165">
        <v>5</v>
      </c>
      <c r="X74" s="165">
        <v>1</v>
      </c>
      <c r="Y74" s="168">
        <v>2</v>
      </c>
      <c r="Z74" s="150"/>
    </row>
    <row r="75" spans="1:26" ht="16.5" customHeight="1" x14ac:dyDescent="0.15">
      <c r="A75" s="151" t="s">
        <v>1739</v>
      </c>
      <c r="B75" s="164">
        <v>99</v>
      </c>
      <c r="C75" s="172">
        <f t="shared" si="1"/>
        <v>265</v>
      </c>
      <c r="D75" s="165">
        <v>10</v>
      </c>
      <c r="E75" s="165">
        <v>9</v>
      </c>
      <c r="F75" s="165">
        <v>18</v>
      </c>
      <c r="G75" s="165">
        <v>24</v>
      </c>
      <c r="H75" s="165">
        <v>21</v>
      </c>
      <c r="I75" s="165">
        <v>9</v>
      </c>
      <c r="J75" s="165">
        <v>6</v>
      </c>
      <c r="K75" s="165">
        <v>16</v>
      </c>
      <c r="L75" s="165">
        <v>23</v>
      </c>
      <c r="M75" s="166">
        <v>23</v>
      </c>
      <c r="N75" s="151" t="s">
        <v>1739</v>
      </c>
      <c r="O75" s="167">
        <v>30</v>
      </c>
      <c r="P75" s="165">
        <v>15</v>
      </c>
      <c r="Q75" s="165">
        <v>16</v>
      </c>
      <c r="R75" s="165">
        <v>16</v>
      </c>
      <c r="S75" s="165">
        <v>9</v>
      </c>
      <c r="T75" s="165">
        <v>8</v>
      </c>
      <c r="U75" s="165">
        <v>9</v>
      </c>
      <c r="V75" s="165">
        <v>2</v>
      </c>
      <c r="W75" s="165">
        <v>1</v>
      </c>
      <c r="X75" s="165">
        <v>0</v>
      </c>
      <c r="Y75" s="168">
        <v>0</v>
      </c>
      <c r="Z75" s="150"/>
    </row>
    <row r="76" spans="1:26" ht="16.5" customHeight="1" x14ac:dyDescent="0.15">
      <c r="A76" s="151" t="s">
        <v>1740</v>
      </c>
      <c r="B76" s="164">
        <v>704</v>
      </c>
      <c r="C76" s="172">
        <f t="shared" si="1"/>
        <v>1623</v>
      </c>
      <c r="D76" s="165">
        <v>66</v>
      </c>
      <c r="E76" s="165">
        <v>77</v>
      </c>
      <c r="F76" s="165">
        <v>108</v>
      </c>
      <c r="G76" s="165">
        <v>118</v>
      </c>
      <c r="H76" s="165">
        <v>119</v>
      </c>
      <c r="I76" s="165">
        <v>86</v>
      </c>
      <c r="J76" s="165">
        <v>65</v>
      </c>
      <c r="K76" s="165">
        <v>105</v>
      </c>
      <c r="L76" s="165">
        <v>145</v>
      </c>
      <c r="M76" s="166">
        <v>166</v>
      </c>
      <c r="N76" s="151" t="s">
        <v>1740</v>
      </c>
      <c r="O76" s="167">
        <v>102</v>
      </c>
      <c r="P76" s="165">
        <v>67</v>
      </c>
      <c r="Q76" s="165">
        <v>77</v>
      </c>
      <c r="R76" s="165">
        <v>89</v>
      </c>
      <c r="S76" s="165">
        <v>92</v>
      </c>
      <c r="T76" s="165">
        <v>66</v>
      </c>
      <c r="U76" s="165">
        <v>45</v>
      </c>
      <c r="V76" s="165">
        <v>15</v>
      </c>
      <c r="W76" s="165">
        <v>14</v>
      </c>
      <c r="X76" s="165">
        <v>1</v>
      </c>
      <c r="Y76" s="168">
        <v>0</v>
      </c>
      <c r="Z76" s="150"/>
    </row>
    <row r="77" spans="1:26" ht="16.5" customHeight="1" x14ac:dyDescent="0.15">
      <c r="A77" s="151" t="s">
        <v>1741</v>
      </c>
      <c r="B77" s="164">
        <v>198</v>
      </c>
      <c r="C77" s="172">
        <f t="shared" si="1"/>
        <v>450</v>
      </c>
      <c r="D77" s="165">
        <v>21</v>
      </c>
      <c r="E77" s="165">
        <v>17</v>
      </c>
      <c r="F77" s="165">
        <v>13</v>
      </c>
      <c r="G77" s="165">
        <v>26</v>
      </c>
      <c r="H77" s="165">
        <v>27</v>
      </c>
      <c r="I77" s="165">
        <v>14</v>
      </c>
      <c r="J77" s="165">
        <v>26</v>
      </c>
      <c r="K77" s="165">
        <v>31</v>
      </c>
      <c r="L77" s="165">
        <v>28</v>
      </c>
      <c r="M77" s="166">
        <v>34</v>
      </c>
      <c r="N77" s="151" t="s">
        <v>1741</v>
      </c>
      <c r="O77" s="167">
        <v>31</v>
      </c>
      <c r="P77" s="165">
        <v>35</v>
      </c>
      <c r="Q77" s="165">
        <v>22</v>
      </c>
      <c r="R77" s="165">
        <v>30</v>
      </c>
      <c r="S77" s="165">
        <v>38</v>
      </c>
      <c r="T77" s="165">
        <v>27</v>
      </c>
      <c r="U77" s="165">
        <v>12</v>
      </c>
      <c r="V77" s="165">
        <v>13</v>
      </c>
      <c r="W77" s="165">
        <v>3</v>
      </c>
      <c r="X77" s="165">
        <v>2</v>
      </c>
      <c r="Y77" s="168">
        <v>0</v>
      </c>
      <c r="Z77" s="150"/>
    </row>
    <row r="78" spans="1:26" ht="16.5" customHeight="1" x14ac:dyDescent="0.15">
      <c r="A78" s="151" t="s">
        <v>1742</v>
      </c>
      <c r="B78" s="164">
        <v>177</v>
      </c>
      <c r="C78" s="172">
        <f t="shared" si="1"/>
        <v>456</v>
      </c>
      <c r="D78" s="165">
        <v>27</v>
      </c>
      <c r="E78" s="165">
        <v>41</v>
      </c>
      <c r="F78" s="165">
        <v>42</v>
      </c>
      <c r="G78" s="165">
        <v>21</v>
      </c>
      <c r="H78" s="165">
        <v>22</v>
      </c>
      <c r="I78" s="165">
        <v>10</v>
      </c>
      <c r="J78" s="165">
        <v>20</v>
      </c>
      <c r="K78" s="165">
        <v>42</v>
      </c>
      <c r="L78" s="165">
        <v>71</v>
      </c>
      <c r="M78" s="166">
        <v>31</v>
      </c>
      <c r="N78" s="151" t="s">
        <v>1742</v>
      </c>
      <c r="O78" s="167">
        <v>22</v>
      </c>
      <c r="P78" s="165">
        <v>18</v>
      </c>
      <c r="Q78" s="165">
        <v>22</v>
      </c>
      <c r="R78" s="165">
        <v>21</v>
      </c>
      <c r="S78" s="165">
        <v>18</v>
      </c>
      <c r="T78" s="165">
        <v>12</v>
      </c>
      <c r="U78" s="165">
        <v>11</v>
      </c>
      <c r="V78" s="165">
        <v>2</v>
      </c>
      <c r="W78" s="165">
        <v>3</v>
      </c>
      <c r="X78" s="165">
        <v>0</v>
      </c>
      <c r="Y78" s="168">
        <v>0</v>
      </c>
      <c r="Z78" s="150"/>
    </row>
    <row r="79" spans="1:26" ht="16.5" customHeight="1" x14ac:dyDescent="0.15">
      <c r="A79" s="151" t="s">
        <v>1743</v>
      </c>
      <c r="B79" s="164">
        <v>212</v>
      </c>
      <c r="C79" s="172">
        <f t="shared" si="1"/>
        <v>481</v>
      </c>
      <c r="D79" s="165">
        <v>23</v>
      </c>
      <c r="E79" s="165">
        <v>20</v>
      </c>
      <c r="F79" s="165">
        <v>21</v>
      </c>
      <c r="G79" s="165">
        <v>21</v>
      </c>
      <c r="H79" s="165">
        <v>19</v>
      </c>
      <c r="I79" s="165">
        <v>21</v>
      </c>
      <c r="J79" s="165">
        <v>39</v>
      </c>
      <c r="K79" s="165">
        <v>32</v>
      </c>
      <c r="L79" s="165">
        <v>44</v>
      </c>
      <c r="M79" s="166">
        <v>39</v>
      </c>
      <c r="N79" s="151" t="s">
        <v>1743</v>
      </c>
      <c r="O79" s="167">
        <v>20</v>
      </c>
      <c r="P79" s="165">
        <v>27</v>
      </c>
      <c r="Q79" s="165">
        <v>28</v>
      </c>
      <c r="R79" s="165">
        <v>33</v>
      </c>
      <c r="S79" s="165">
        <v>31</v>
      </c>
      <c r="T79" s="165">
        <v>23</v>
      </c>
      <c r="U79" s="165">
        <v>17</v>
      </c>
      <c r="V79" s="165">
        <v>18</v>
      </c>
      <c r="W79" s="165">
        <v>4</v>
      </c>
      <c r="X79" s="165">
        <v>1</v>
      </c>
      <c r="Y79" s="168">
        <v>0</v>
      </c>
      <c r="Z79" s="150"/>
    </row>
    <row r="80" spans="1:26" ht="16.5" customHeight="1" x14ac:dyDescent="0.15">
      <c r="A80" s="151" t="s">
        <v>1744</v>
      </c>
      <c r="B80" s="164">
        <v>35</v>
      </c>
      <c r="C80" s="172">
        <f t="shared" si="1"/>
        <v>70</v>
      </c>
      <c r="D80" s="165">
        <v>1</v>
      </c>
      <c r="E80" s="165">
        <v>3</v>
      </c>
      <c r="F80" s="165">
        <v>2</v>
      </c>
      <c r="G80" s="165">
        <v>9</v>
      </c>
      <c r="H80" s="165">
        <v>2</v>
      </c>
      <c r="I80" s="165">
        <v>0</v>
      </c>
      <c r="J80" s="165">
        <v>0</v>
      </c>
      <c r="K80" s="165">
        <v>3</v>
      </c>
      <c r="L80" s="165">
        <v>6</v>
      </c>
      <c r="M80" s="166">
        <v>4</v>
      </c>
      <c r="N80" s="151" t="s">
        <v>1744</v>
      </c>
      <c r="O80" s="167">
        <v>7</v>
      </c>
      <c r="P80" s="165">
        <v>1</v>
      </c>
      <c r="Q80" s="165">
        <v>2</v>
      </c>
      <c r="R80" s="165">
        <v>1</v>
      </c>
      <c r="S80" s="165">
        <v>10</v>
      </c>
      <c r="T80" s="165">
        <v>9</v>
      </c>
      <c r="U80" s="165">
        <v>5</v>
      </c>
      <c r="V80" s="165">
        <v>4</v>
      </c>
      <c r="W80" s="165">
        <v>1</v>
      </c>
      <c r="X80" s="165">
        <v>0</v>
      </c>
      <c r="Y80" s="168">
        <v>0</v>
      </c>
      <c r="Z80" s="150"/>
    </row>
    <row r="81" spans="1:26" ht="16.5" customHeight="1" x14ac:dyDescent="0.15">
      <c r="A81" s="151" t="s">
        <v>1745</v>
      </c>
      <c r="B81" s="164">
        <v>264</v>
      </c>
      <c r="C81" s="172">
        <f t="shared" si="1"/>
        <v>609</v>
      </c>
      <c r="D81" s="165">
        <v>33</v>
      </c>
      <c r="E81" s="165">
        <v>33</v>
      </c>
      <c r="F81" s="165">
        <v>28</v>
      </c>
      <c r="G81" s="165">
        <v>35</v>
      </c>
      <c r="H81" s="165">
        <v>24</v>
      </c>
      <c r="I81" s="165">
        <v>46</v>
      </c>
      <c r="J81" s="165">
        <v>38</v>
      </c>
      <c r="K81" s="165">
        <v>44</v>
      </c>
      <c r="L81" s="165">
        <v>38</v>
      </c>
      <c r="M81" s="166">
        <v>50</v>
      </c>
      <c r="N81" s="151" t="s">
        <v>1745</v>
      </c>
      <c r="O81" s="167">
        <v>34</v>
      </c>
      <c r="P81" s="165">
        <v>25</v>
      </c>
      <c r="Q81" s="165">
        <v>22</v>
      </c>
      <c r="R81" s="165">
        <v>48</v>
      </c>
      <c r="S81" s="165">
        <v>30</v>
      </c>
      <c r="T81" s="165">
        <v>35</v>
      </c>
      <c r="U81" s="165">
        <v>20</v>
      </c>
      <c r="V81" s="165">
        <v>14</v>
      </c>
      <c r="W81" s="165">
        <v>9</v>
      </c>
      <c r="X81" s="165">
        <v>3</v>
      </c>
      <c r="Y81" s="168">
        <v>0</v>
      </c>
      <c r="Z81" s="150"/>
    </row>
    <row r="82" spans="1:26" ht="16.5" customHeight="1" x14ac:dyDescent="0.15">
      <c r="A82" s="151" t="s">
        <v>1746</v>
      </c>
      <c r="B82" s="164">
        <v>312</v>
      </c>
      <c r="C82" s="172">
        <f t="shared" si="1"/>
        <v>725</v>
      </c>
      <c r="D82" s="165">
        <v>33</v>
      </c>
      <c r="E82" s="165">
        <v>19</v>
      </c>
      <c r="F82" s="165">
        <v>24</v>
      </c>
      <c r="G82" s="165">
        <v>52</v>
      </c>
      <c r="H82" s="165">
        <v>71</v>
      </c>
      <c r="I82" s="165">
        <v>45</v>
      </c>
      <c r="J82" s="165">
        <v>38</v>
      </c>
      <c r="K82" s="165">
        <v>34</v>
      </c>
      <c r="L82" s="165">
        <v>39</v>
      </c>
      <c r="M82" s="166">
        <v>60</v>
      </c>
      <c r="N82" s="151" t="s">
        <v>1746</v>
      </c>
      <c r="O82" s="167">
        <v>55</v>
      </c>
      <c r="P82" s="165">
        <v>53</v>
      </c>
      <c r="Q82" s="165">
        <v>32</v>
      </c>
      <c r="R82" s="165">
        <v>43</v>
      </c>
      <c r="S82" s="165">
        <v>45</v>
      </c>
      <c r="T82" s="165">
        <v>33</v>
      </c>
      <c r="U82" s="165">
        <v>28</v>
      </c>
      <c r="V82" s="165">
        <v>15</v>
      </c>
      <c r="W82" s="165">
        <v>5</v>
      </c>
      <c r="X82" s="165">
        <v>1</v>
      </c>
      <c r="Y82" s="168">
        <v>0</v>
      </c>
      <c r="Z82" s="150"/>
    </row>
    <row r="83" spans="1:26" ht="16.5" customHeight="1" x14ac:dyDescent="0.15">
      <c r="A83" s="151" t="s">
        <v>1747</v>
      </c>
      <c r="B83" s="164">
        <v>363</v>
      </c>
      <c r="C83" s="172">
        <f t="shared" si="1"/>
        <v>773</v>
      </c>
      <c r="D83" s="165">
        <v>28</v>
      </c>
      <c r="E83" s="165">
        <v>46</v>
      </c>
      <c r="F83" s="165">
        <v>40</v>
      </c>
      <c r="G83" s="165">
        <v>47</v>
      </c>
      <c r="H83" s="165">
        <v>43</v>
      </c>
      <c r="I83" s="165">
        <v>29</v>
      </c>
      <c r="J83" s="165">
        <v>44</v>
      </c>
      <c r="K83" s="165">
        <v>69</v>
      </c>
      <c r="L83" s="165">
        <v>70</v>
      </c>
      <c r="M83" s="166">
        <v>73</v>
      </c>
      <c r="N83" s="151" t="s">
        <v>1747</v>
      </c>
      <c r="O83" s="167">
        <v>51</v>
      </c>
      <c r="P83" s="165">
        <v>39</v>
      </c>
      <c r="Q83" s="165">
        <v>33</v>
      </c>
      <c r="R83" s="165">
        <v>45</v>
      </c>
      <c r="S83" s="165">
        <v>39</v>
      </c>
      <c r="T83" s="165">
        <v>35</v>
      </c>
      <c r="U83" s="165">
        <v>25</v>
      </c>
      <c r="V83" s="165">
        <v>12</v>
      </c>
      <c r="W83" s="165">
        <v>4</v>
      </c>
      <c r="X83" s="165">
        <v>1</v>
      </c>
      <c r="Y83" s="168">
        <v>0</v>
      </c>
      <c r="Z83" s="150"/>
    </row>
    <row r="84" spans="1:26" ht="16.5" customHeight="1" x14ac:dyDescent="0.15">
      <c r="A84" s="151" t="s">
        <v>1748</v>
      </c>
      <c r="B84" s="164">
        <v>297</v>
      </c>
      <c r="C84" s="172">
        <f t="shared" si="1"/>
        <v>721</v>
      </c>
      <c r="D84" s="165">
        <v>50</v>
      </c>
      <c r="E84" s="165">
        <v>36</v>
      </c>
      <c r="F84" s="165">
        <v>39</v>
      </c>
      <c r="G84" s="165">
        <v>44</v>
      </c>
      <c r="H84" s="165">
        <v>52</v>
      </c>
      <c r="I84" s="165">
        <v>47</v>
      </c>
      <c r="J84" s="165">
        <v>38</v>
      </c>
      <c r="K84" s="165">
        <v>45</v>
      </c>
      <c r="L84" s="165">
        <v>68</v>
      </c>
      <c r="M84" s="166">
        <v>58</v>
      </c>
      <c r="N84" s="151" t="s">
        <v>1748</v>
      </c>
      <c r="O84" s="167">
        <v>52</v>
      </c>
      <c r="P84" s="165">
        <v>33</v>
      </c>
      <c r="Q84" s="165">
        <v>30</v>
      </c>
      <c r="R84" s="165">
        <v>40</v>
      </c>
      <c r="S84" s="165">
        <v>35</v>
      </c>
      <c r="T84" s="165">
        <v>27</v>
      </c>
      <c r="U84" s="165">
        <v>18</v>
      </c>
      <c r="V84" s="165">
        <v>6</v>
      </c>
      <c r="W84" s="165">
        <v>3</v>
      </c>
      <c r="X84" s="165">
        <v>0</v>
      </c>
      <c r="Y84" s="168">
        <v>0</v>
      </c>
      <c r="Z84" s="150"/>
    </row>
    <row r="85" spans="1:26" ht="16.5" customHeight="1" x14ac:dyDescent="0.15">
      <c r="A85" s="151" t="s">
        <v>1749</v>
      </c>
      <c r="B85" s="164">
        <v>660</v>
      </c>
      <c r="C85" s="172">
        <f t="shared" si="1"/>
        <v>1605</v>
      </c>
      <c r="D85" s="165">
        <v>44</v>
      </c>
      <c r="E85" s="165">
        <v>69</v>
      </c>
      <c r="F85" s="165">
        <v>77</v>
      </c>
      <c r="G85" s="165">
        <v>109</v>
      </c>
      <c r="H85" s="165">
        <v>111</v>
      </c>
      <c r="I85" s="165">
        <v>69</v>
      </c>
      <c r="J85" s="165">
        <v>79</v>
      </c>
      <c r="K85" s="165">
        <v>65</v>
      </c>
      <c r="L85" s="165">
        <v>128</v>
      </c>
      <c r="M85" s="166">
        <v>153</v>
      </c>
      <c r="N85" s="151" t="s">
        <v>1749</v>
      </c>
      <c r="O85" s="167">
        <v>152</v>
      </c>
      <c r="P85" s="165">
        <v>107</v>
      </c>
      <c r="Q85" s="165">
        <v>88</v>
      </c>
      <c r="R85" s="165">
        <v>108</v>
      </c>
      <c r="S85" s="165">
        <v>89</v>
      </c>
      <c r="T85" s="165">
        <v>66</v>
      </c>
      <c r="U85" s="165">
        <v>42</v>
      </c>
      <c r="V85" s="165">
        <v>34</v>
      </c>
      <c r="W85" s="165">
        <v>12</v>
      </c>
      <c r="X85" s="165">
        <v>2</v>
      </c>
      <c r="Y85" s="168">
        <v>1</v>
      </c>
      <c r="Z85" s="150"/>
    </row>
    <row r="86" spans="1:26" ht="16.5" customHeight="1" x14ac:dyDescent="0.15">
      <c r="A86" s="169" t="s">
        <v>1750</v>
      </c>
      <c r="B86" s="155">
        <v>236</v>
      </c>
      <c r="C86" s="172">
        <f t="shared" si="1"/>
        <v>506</v>
      </c>
      <c r="D86" s="153">
        <v>29</v>
      </c>
      <c r="E86" s="153">
        <v>15</v>
      </c>
      <c r="F86" s="153">
        <v>29</v>
      </c>
      <c r="G86" s="153">
        <v>22</v>
      </c>
      <c r="H86" s="153">
        <v>23</v>
      </c>
      <c r="I86" s="153">
        <v>35</v>
      </c>
      <c r="J86" s="153">
        <v>30</v>
      </c>
      <c r="K86" s="153">
        <v>31</v>
      </c>
      <c r="L86" s="153">
        <v>42</v>
      </c>
      <c r="M86" s="154">
        <v>44</v>
      </c>
      <c r="N86" s="169" t="s">
        <v>1750</v>
      </c>
      <c r="O86" s="155">
        <v>31</v>
      </c>
      <c r="P86" s="153">
        <v>35</v>
      </c>
      <c r="Q86" s="153">
        <v>23</v>
      </c>
      <c r="R86" s="153">
        <v>25</v>
      </c>
      <c r="S86" s="153">
        <v>44</v>
      </c>
      <c r="T86" s="153">
        <v>16</v>
      </c>
      <c r="U86" s="153">
        <v>25</v>
      </c>
      <c r="V86" s="153">
        <v>7</v>
      </c>
      <c r="W86" s="153">
        <v>0</v>
      </c>
      <c r="X86" s="153">
        <v>0</v>
      </c>
      <c r="Y86" s="156">
        <v>0</v>
      </c>
    </row>
    <row r="87" spans="1:26" x14ac:dyDescent="0.15">
      <c r="A87" s="169" t="s">
        <v>1751</v>
      </c>
      <c r="B87" s="155">
        <v>340</v>
      </c>
      <c r="C87" s="172">
        <f t="shared" si="1"/>
        <v>622</v>
      </c>
      <c r="D87" s="153">
        <v>37</v>
      </c>
      <c r="E87" s="153">
        <v>28</v>
      </c>
      <c r="F87" s="153">
        <v>21</v>
      </c>
      <c r="G87" s="153">
        <v>23</v>
      </c>
      <c r="H87" s="153">
        <v>31</v>
      </c>
      <c r="I87" s="153">
        <v>57</v>
      </c>
      <c r="J87" s="153">
        <v>48</v>
      </c>
      <c r="K87" s="153">
        <v>36</v>
      </c>
      <c r="L87" s="153">
        <v>43</v>
      </c>
      <c r="M87" s="154">
        <v>54</v>
      </c>
      <c r="N87" s="169" t="s">
        <v>1751</v>
      </c>
      <c r="O87" s="155">
        <v>33</v>
      </c>
      <c r="P87" s="153">
        <v>31</v>
      </c>
      <c r="Q87" s="153">
        <v>24</v>
      </c>
      <c r="R87" s="153">
        <v>38</v>
      </c>
      <c r="S87" s="153">
        <v>32</v>
      </c>
      <c r="T87" s="153">
        <v>30</v>
      </c>
      <c r="U87" s="153">
        <v>32</v>
      </c>
      <c r="V87" s="153">
        <v>19</v>
      </c>
      <c r="W87" s="153">
        <v>4</v>
      </c>
      <c r="X87" s="153">
        <v>1</v>
      </c>
      <c r="Y87" s="156">
        <v>0</v>
      </c>
    </row>
    <row r="88" spans="1:26" x14ac:dyDescent="0.15">
      <c r="A88" s="169" t="s">
        <v>1752</v>
      </c>
      <c r="B88" s="155">
        <v>274</v>
      </c>
      <c r="C88" s="172">
        <f t="shared" si="1"/>
        <v>551</v>
      </c>
      <c r="D88" s="153">
        <v>40</v>
      </c>
      <c r="E88" s="153">
        <v>15</v>
      </c>
      <c r="F88" s="153">
        <v>7</v>
      </c>
      <c r="G88" s="153">
        <v>28</v>
      </c>
      <c r="H88" s="153">
        <v>30</v>
      </c>
      <c r="I88" s="153">
        <v>34</v>
      </c>
      <c r="J88" s="153">
        <v>51</v>
      </c>
      <c r="K88" s="153">
        <v>30</v>
      </c>
      <c r="L88" s="153">
        <v>45</v>
      </c>
      <c r="M88" s="154">
        <v>53</v>
      </c>
      <c r="N88" s="169" t="s">
        <v>1752</v>
      </c>
      <c r="O88" s="155">
        <v>34</v>
      </c>
      <c r="P88" s="153">
        <v>39</v>
      </c>
      <c r="Q88" s="153">
        <v>29</v>
      </c>
      <c r="R88" s="153">
        <v>22</v>
      </c>
      <c r="S88" s="153">
        <v>30</v>
      </c>
      <c r="T88" s="153">
        <v>32</v>
      </c>
      <c r="U88" s="153">
        <v>13</v>
      </c>
      <c r="V88" s="153">
        <v>10</v>
      </c>
      <c r="W88" s="153">
        <v>4</v>
      </c>
      <c r="X88" s="153">
        <v>3</v>
      </c>
      <c r="Y88" s="156">
        <v>2</v>
      </c>
    </row>
    <row r="89" spans="1:26" x14ac:dyDescent="0.15">
      <c r="A89" s="169" t="s">
        <v>1753</v>
      </c>
      <c r="B89" s="155">
        <v>282</v>
      </c>
      <c r="C89" s="172">
        <f t="shared" si="1"/>
        <v>482</v>
      </c>
      <c r="D89" s="153">
        <v>4</v>
      </c>
      <c r="E89" s="153">
        <v>13</v>
      </c>
      <c r="F89" s="153">
        <v>16</v>
      </c>
      <c r="G89" s="153">
        <v>14</v>
      </c>
      <c r="H89" s="153">
        <v>21</v>
      </c>
      <c r="I89" s="153">
        <v>20</v>
      </c>
      <c r="J89" s="153">
        <v>14</v>
      </c>
      <c r="K89" s="153">
        <v>27</v>
      </c>
      <c r="L89" s="153">
        <v>38</v>
      </c>
      <c r="M89" s="154">
        <v>43</v>
      </c>
      <c r="N89" s="169" t="s">
        <v>1753</v>
      </c>
      <c r="O89" s="155">
        <v>45</v>
      </c>
      <c r="P89" s="153">
        <v>25</v>
      </c>
      <c r="Q89" s="153">
        <v>29</v>
      </c>
      <c r="R89" s="153">
        <v>38</v>
      </c>
      <c r="S89" s="153">
        <v>52</v>
      </c>
      <c r="T89" s="153">
        <v>38</v>
      </c>
      <c r="U89" s="153">
        <v>24</v>
      </c>
      <c r="V89" s="153">
        <v>17</v>
      </c>
      <c r="W89" s="153">
        <v>3</v>
      </c>
      <c r="X89" s="153">
        <v>0</v>
      </c>
      <c r="Y89" s="156">
        <v>1</v>
      </c>
    </row>
    <row r="90" spans="1:26" x14ac:dyDescent="0.15">
      <c r="A90" s="169" t="s">
        <v>1754</v>
      </c>
      <c r="B90" s="155">
        <v>266</v>
      </c>
      <c r="C90" s="172">
        <f t="shared" si="1"/>
        <v>634</v>
      </c>
      <c r="D90" s="153">
        <v>23</v>
      </c>
      <c r="E90" s="153">
        <v>24</v>
      </c>
      <c r="F90" s="153">
        <v>60</v>
      </c>
      <c r="G90" s="153">
        <v>40</v>
      </c>
      <c r="H90" s="153">
        <v>26</v>
      </c>
      <c r="I90" s="153">
        <v>20</v>
      </c>
      <c r="J90" s="153">
        <v>30</v>
      </c>
      <c r="K90" s="153">
        <v>31</v>
      </c>
      <c r="L90" s="153">
        <v>71</v>
      </c>
      <c r="M90" s="154">
        <v>76</v>
      </c>
      <c r="N90" s="169" t="s">
        <v>1754</v>
      </c>
      <c r="O90" s="155">
        <v>55</v>
      </c>
      <c r="P90" s="153">
        <v>30</v>
      </c>
      <c r="Q90" s="153">
        <v>38</v>
      </c>
      <c r="R90" s="153">
        <v>37</v>
      </c>
      <c r="S90" s="153">
        <v>32</v>
      </c>
      <c r="T90" s="153">
        <v>22</v>
      </c>
      <c r="U90" s="153">
        <v>9</v>
      </c>
      <c r="V90" s="153">
        <v>5</v>
      </c>
      <c r="W90" s="153">
        <v>4</v>
      </c>
      <c r="X90" s="153">
        <v>1</v>
      </c>
      <c r="Y90" s="156">
        <v>0</v>
      </c>
    </row>
    <row r="91" spans="1:26" x14ac:dyDescent="0.15">
      <c r="A91" s="169" t="s">
        <v>1755</v>
      </c>
      <c r="B91" s="155">
        <v>278</v>
      </c>
      <c r="C91" s="172">
        <f t="shared" si="1"/>
        <v>596</v>
      </c>
      <c r="D91" s="153">
        <v>8</v>
      </c>
      <c r="E91" s="153">
        <v>9</v>
      </c>
      <c r="F91" s="153">
        <v>19</v>
      </c>
      <c r="G91" s="153">
        <v>30</v>
      </c>
      <c r="H91" s="153">
        <v>42</v>
      </c>
      <c r="I91" s="153">
        <v>36</v>
      </c>
      <c r="J91" s="153">
        <v>32</v>
      </c>
      <c r="K91" s="153">
        <v>29</v>
      </c>
      <c r="L91" s="153">
        <v>34</v>
      </c>
      <c r="M91" s="154">
        <v>28</v>
      </c>
      <c r="N91" s="169" t="s">
        <v>1755</v>
      </c>
      <c r="O91" s="155">
        <v>28</v>
      </c>
      <c r="P91" s="153">
        <v>57</v>
      </c>
      <c r="Q91" s="153">
        <v>51</v>
      </c>
      <c r="R91" s="153">
        <v>80</v>
      </c>
      <c r="S91" s="153">
        <v>71</v>
      </c>
      <c r="T91" s="153">
        <v>23</v>
      </c>
      <c r="U91" s="153">
        <v>9</v>
      </c>
      <c r="V91" s="153">
        <v>7</v>
      </c>
      <c r="W91" s="153">
        <v>3</v>
      </c>
      <c r="X91" s="153">
        <v>0</v>
      </c>
      <c r="Y91" s="156">
        <v>0</v>
      </c>
    </row>
    <row r="92" spans="1:26" x14ac:dyDescent="0.15">
      <c r="A92" s="169" t="s">
        <v>1756</v>
      </c>
      <c r="B92" s="155">
        <v>1054</v>
      </c>
      <c r="C92" s="172">
        <f t="shared" si="1"/>
        <v>2593</v>
      </c>
      <c r="D92" s="153">
        <v>55</v>
      </c>
      <c r="E92" s="153">
        <v>70</v>
      </c>
      <c r="F92" s="153">
        <v>132</v>
      </c>
      <c r="G92" s="153">
        <v>273</v>
      </c>
      <c r="H92" s="153">
        <v>251</v>
      </c>
      <c r="I92" s="153">
        <v>87</v>
      </c>
      <c r="J92" s="153">
        <v>70</v>
      </c>
      <c r="K92" s="153">
        <v>82</v>
      </c>
      <c r="L92" s="153">
        <v>183</v>
      </c>
      <c r="M92" s="154">
        <v>342</v>
      </c>
      <c r="N92" s="169" t="s">
        <v>1756</v>
      </c>
      <c r="O92" s="155">
        <v>335</v>
      </c>
      <c r="P92" s="153">
        <v>181</v>
      </c>
      <c r="Q92" s="153">
        <v>126</v>
      </c>
      <c r="R92" s="153">
        <v>124</v>
      </c>
      <c r="S92" s="153">
        <v>102</v>
      </c>
      <c r="T92" s="153">
        <v>95</v>
      </c>
      <c r="U92" s="153">
        <v>47</v>
      </c>
      <c r="V92" s="153">
        <v>27</v>
      </c>
      <c r="W92" s="153">
        <v>9</v>
      </c>
      <c r="X92" s="153">
        <v>2</v>
      </c>
      <c r="Y92" s="156">
        <v>0</v>
      </c>
    </row>
    <row r="93" spans="1:26" x14ac:dyDescent="0.15">
      <c r="A93" s="169" t="s">
        <v>1757</v>
      </c>
      <c r="B93" s="155">
        <v>149</v>
      </c>
      <c r="C93" s="172">
        <f t="shared" si="1"/>
        <v>273</v>
      </c>
      <c r="D93" s="153">
        <v>5</v>
      </c>
      <c r="E93" s="153">
        <v>7</v>
      </c>
      <c r="F93" s="153">
        <v>8</v>
      </c>
      <c r="G93" s="153">
        <v>6</v>
      </c>
      <c r="H93" s="153">
        <v>5</v>
      </c>
      <c r="I93" s="153">
        <v>6</v>
      </c>
      <c r="J93" s="153">
        <v>16</v>
      </c>
      <c r="K93" s="153">
        <v>7</v>
      </c>
      <c r="L93" s="153">
        <v>16</v>
      </c>
      <c r="M93" s="154">
        <v>15</v>
      </c>
      <c r="N93" s="169" t="s">
        <v>1757</v>
      </c>
      <c r="O93" s="155">
        <v>18</v>
      </c>
      <c r="P93" s="153">
        <v>14</v>
      </c>
      <c r="Q93" s="153">
        <v>9</v>
      </c>
      <c r="R93" s="153">
        <v>31</v>
      </c>
      <c r="S93" s="153">
        <v>27</v>
      </c>
      <c r="T93" s="153">
        <v>42</v>
      </c>
      <c r="U93" s="153">
        <v>25</v>
      </c>
      <c r="V93" s="153">
        <v>12</v>
      </c>
      <c r="W93" s="153">
        <v>1</v>
      </c>
      <c r="X93" s="153">
        <v>2</v>
      </c>
      <c r="Y93" s="156">
        <v>1</v>
      </c>
    </row>
    <row r="94" spans="1:26" x14ac:dyDescent="0.15">
      <c r="A94" s="169" t="s">
        <v>1758</v>
      </c>
      <c r="B94" s="155">
        <v>142</v>
      </c>
      <c r="C94" s="172">
        <f t="shared" si="1"/>
        <v>358</v>
      </c>
      <c r="D94" s="153">
        <v>10</v>
      </c>
      <c r="E94" s="153">
        <v>20</v>
      </c>
      <c r="F94" s="153">
        <v>12</v>
      </c>
      <c r="G94" s="153">
        <v>15</v>
      </c>
      <c r="H94" s="153">
        <v>29</v>
      </c>
      <c r="I94" s="153">
        <v>23</v>
      </c>
      <c r="J94" s="153">
        <v>16</v>
      </c>
      <c r="K94" s="153">
        <v>14</v>
      </c>
      <c r="L94" s="153">
        <v>20</v>
      </c>
      <c r="M94" s="154">
        <v>26</v>
      </c>
      <c r="N94" s="169" t="s">
        <v>1758</v>
      </c>
      <c r="O94" s="155">
        <v>26</v>
      </c>
      <c r="P94" s="153">
        <v>23</v>
      </c>
      <c r="Q94" s="153">
        <v>24</v>
      </c>
      <c r="R94" s="153">
        <v>12</v>
      </c>
      <c r="S94" s="153">
        <v>27</v>
      </c>
      <c r="T94" s="153">
        <v>27</v>
      </c>
      <c r="U94" s="153">
        <v>24</v>
      </c>
      <c r="V94" s="153">
        <v>5</v>
      </c>
      <c r="W94" s="153">
        <v>5</v>
      </c>
      <c r="X94" s="153">
        <v>0</v>
      </c>
      <c r="Y94" s="156">
        <v>0</v>
      </c>
    </row>
    <row r="95" spans="1:26" x14ac:dyDescent="0.15">
      <c r="A95" s="169" t="s">
        <v>1759</v>
      </c>
      <c r="B95" s="155">
        <v>0</v>
      </c>
      <c r="C95" s="172" t="str">
        <f t="shared" si="1"/>
        <v/>
      </c>
      <c r="D95" s="153">
        <v>0</v>
      </c>
      <c r="E95" s="153">
        <v>0</v>
      </c>
      <c r="F95" s="153">
        <v>0</v>
      </c>
      <c r="G95" s="153">
        <v>0</v>
      </c>
      <c r="H95" s="153">
        <v>0</v>
      </c>
      <c r="I95" s="153">
        <v>0</v>
      </c>
      <c r="J95" s="153">
        <v>0</v>
      </c>
      <c r="K95" s="153">
        <v>0</v>
      </c>
      <c r="L95" s="153">
        <v>0</v>
      </c>
      <c r="M95" s="154">
        <v>0</v>
      </c>
      <c r="N95" s="169" t="s">
        <v>1759</v>
      </c>
      <c r="O95" s="155">
        <v>0</v>
      </c>
      <c r="P95" s="153">
        <v>0</v>
      </c>
      <c r="Q95" s="153">
        <v>0</v>
      </c>
      <c r="R95" s="153">
        <v>0</v>
      </c>
      <c r="S95" s="153">
        <v>0</v>
      </c>
      <c r="T95" s="153">
        <v>0</v>
      </c>
      <c r="U95" s="153">
        <v>0</v>
      </c>
      <c r="V95" s="153">
        <v>0</v>
      </c>
      <c r="W95" s="153">
        <v>0</v>
      </c>
      <c r="X95" s="153">
        <v>0</v>
      </c>
      <c r="Y95" s="156">
        <v>0</v>
      </c>
    </row>
    <row r="96" spans="1:26" ht="14.25" thickBot="1" x14ac:dyDescent="0.2">
      <c r="A96" s="170" t="s">
        <v>1760</v>
      </c>
      <c r="B96" s="175">
        <f>IF(SUM(B3:B49)+SUM(B52:B95)=0,"",SUM(B3:B49)+SUM(B52:B95))</f>
        <v>34165</v>
      </c>
      <c r="C96" s="173">
        <f t="shared" ref="C96:M96" si="2">IF(SUM(C3:C49)+SUM(C52:C95)=0,"",SUM(C3:C49)+SUM(C52:C95))</f>
        <v>74953</v>
      </c>
      <c r="D96" s="173">
        <f t="shared" si="2"/>
        <v>2912</v>
      </c>
      <c r="E96" s="173">
        <f t="shared" si="2"/>
        <v>3068</v>
      </c>
      <c r="F96" s="173">
        <f t="shared" si="2"/>
        <v>3581</v>
      </c>
      <c r="G96" s="173">
        <f t="shared" si="2"/>
        <v>4394</v>
      </c>
      <c r="H96" s="173">
        <f t="shared" si="2"/>
        <v>4421</v>
      </c>
      <c r="I96" s="173">
        <f t="shared" si="2"/>
        <v>3760</v>
      </c>
      <c r="J96" s="173">
        <f t="shared" si="2"/>
        <v>3818</v>
      </c>
      <c r="K96" s="173">
        <f t="shared" si="2"/>
        <v>4170</v>
      </c>
      <c r="L96" s="173">
        <f t="shared" si="2"/>
        <v>5585</v>
      </c>
      <c r="M96" s="174">
        <f t="shared" si="2"/>
        <v>6669</v>
      </c>
      <c r="N96" s="170" t="s">
        <v>1760</v>
      </c>
      <c r="O96" s="175">
        <f t="shared" ref="O96:Y96" si="3">IF(SUM(O3:O49)+SUM(O52:O95)=0,"",SUM(O3:O49)+SUM(O52:O95))</f>
        <v>5527</v>
      </c>
      <c r="P96" s="173">
        <f t="shared" si="3"/>
        <v>4332</v>
      </c>
      <c r="Q96" s="173">
        <f t="shared" si="3"/>
        <v>3862</v>
      </c>
      <c r="R96" s="173">
        <f t="shared" si="3"/>
        <v>5000</v>
      </c>
      <c r="S96" s="173">
        <f t="shared" si="3"/>
        <v>4635</v>
      </c>
      <c r="T96" s="173">
        <f t="shared" si="3"/>
        <v>3912</v>
      </c>
      <c r="U96" s="173">
        <f t="shared" si="3"/>
        <v>2817</v>
      </c>
      <c r="V96" s="173">
        <f t="shared" si="3"/>
        <v>1608</v>
      </c>
      <c r="W96" s="173">
        <f t="shared" si="3"/>
        <v>663</v>
      </c>
      <c r="X96" s="173">
        <f t="shared" si="3"/>
        <v>181</v>
      </c>
      <c r="Y96" s="174">
        <f t="shared" si="3"/>
        <v>38</v>
      </c>
    </row>
    <row r="97" spans="21:25" x14ac:dyDescent="0.15">
      <c r="U97" s="738" t="s">
        <v>654</v>
      </c>
      <c r="V97" s="740"/>
      <c r="W97" s="740"/>
      <c r="X97" s="740"/>
      <c r="Y97" s="740"/>
    </row>
  </sheetData>
  <sheetProtection sheet="1"/>
  <mergeCells count="4">
    <mergeCell ref="T1:Y1"/>
    <mergeCell ref="T50:Y50"/>
    <mergeCell ref="U97:Y97"/>
    <mergeCell ref="A50:G50"/>
  </mergeCells>
  <phoneticPr fontId="2"/>
  <printOptions horizontalCentered="1"/>
  <pageMargins left="0.78740157480314965" right="0.62992125984251968" top="0.98425196850393704" bottom="0.98425196850393704" header="0.51181102362204722" footer="0.51181102362204722"/>
  <pageSetup paperSize="9" scale="84" firstPageNumber="10" pageOrder="overThenDown" orientation="portrait" useFirstPageNumber="1" r:id="rId1"/>
  <headerFooter alignWithMargins="0">
    <oddFooter xml:space="preserve">&amp;C&amp;P
</oddFooter>
  </headerFooter>
  <rowBreaks count="1" manualBreakCount="1">
    <brk id="49" max="16383" man="1"/>
  </rowBreaks>
  <colBreaks count="1" manualBreakCount="1">
    <brk id="13" max="10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I31"/>
  <sheetViews>
    <sheetView zoomScaleNormal="100" workbookViewId="0">
      <selection activeCell="P11" sqref="P11"/>
    </sheetView>
  </sheetViews>
  <sheetFormatPr defaultRowHeight="13.5" x14ac:dyDescent="0.15"/>
  <cols>
    <col min="1" max="1" width="3.375" style="109" bestFit="1" customWidth="1"/>
    <col min="2" max="2" width="10.375" style="83" customWidth="1"/>
    <col min="3" max="11" width="10.625" style="83" customWidth="1"/>
    <col min="12" max="16384" width="9" style="83"/>
  </cols>
  <sheetData>
    <row r="1" spans="1:8" ht="24" customHeight="1" thickBot="1" x14ac:dyDescent="0.2">
      <c r="A1" s="176" t="s">
        <v>636</v>
      </c>
      <c r="B1" s="95"/>
      <c r="C1" s="95"/>
      <c r="D1" s="95"/>
      <c r="E1" s="95"/>
      <c r="F1" s="95"/>
      <c r="G1" s="95"/>
      <c r="H1" s="95"/>
    </row>
    <row r="2" spans="1:8" ht="24" customHeight="1" x14ac:dyDescent="0.15">
      <c r="A2" s="743" t="s">
        <v>642</v>
      </c>
      <c r="B2" s="745"/>
      <c r="C2" s="747" t="s">
        <v>641</v>
      </c>
      <c r="D2" s="748"/>
      <c r="E2" s="748"/>
      <c r="F2" s="749" t="s">
        <v>635</v>
      </c>
      <c r="G2" s="748"/>
      <c r="H2" s="748"/>
    </row>
    <row r="3" spans="1:8" ht="49.5" customHeight="1" x14ac:dyDescent="0.15">
      <c r="A3" s="744"/>
      <c r="B3" s="746"/>
      <c r="C3" s="177" t="s">
        <v>114</v>
      </c>
      <c r="D3" s="177" t="s">
        <v>25</v>
      </c>
      <c r="E3" s="101" t="s">
        <v>26</v>
      </c>
      <c r="F3" s="177" t="s">
        <v>114</v>
      </c>
      <c r="G3" s="177" t="s">
        <v>25</v>
      </c>
      <c r="H3" s="178" t="s">
        <v>26</v>
      </c>
    </row>
    <row r="4" spans="1:8" ht="24" customHeight="1" x14ac:dyDescent="0.15">
      <c r="A4" s="179" t="s">
        <v>1941</v>
      </c>
      <c r="B4" s="180" t="s">
        <v>1942</v>
      </c>
      <c r="C4" s="139">
        <f>IF(E4="-","-",SUM(D4:E4))</f>
        <v>4689</v>
      </c>
      <c r="D4" s="90">
        <v>4602</v>
      </c>
      <c r="E4" s="90">
        <v>87</v>
      </c>
      <c r="F4" s="139">
        <f t="shared" ref="F4:F13" si="0">IF(H4="-","-",SUM(G4:H4))</f>
        <v>32987</v>
      </c>
      <c r="G4" s="90">
        <v>30627</v>
      </c>
      <c r="H4" s="90">
        <v>2360</v>
      </c>
    </row>
    <row r="5" spans="1:8" ht="24" customHeight="1" x14ac:dyDescent="0.15">
      <c r="A5" s="179"/>
      <c r="B5" s="180" t="s">
        <v>1943</v>
      </c>
      <c r="C5" s="139">
        <f t="shared" ref="C5:C10" si="1">IF(E5="-","-",SUM(D5:E5))</f>
        <v>5046</v>
      </c>
      <c r="D5" s="90">
        <v>4954</v>
      </c>
      <c r="E5" s="90">
        <v>92</v>
      </c>
      <c r="F5" s="139">
        <f t="shared" si="0"/>
        <v>34207</v>
      </c>
      <c r="G5" s="90">
        <v>31890</v>
      </c>
      <c r="H5" s="90">
        <v>2317</v>
      </c>
    </row>
    <row r="6" spans="1:8" ht="24" customHeight="1" x14ac:dyDescent="0.15">
      <c r="A6" s="179" t="s">
        <v>110</v>
      </c>
      <c r="B6" s="180" t="s">
        <v>1944</v>
      </c>
      <c r="C6" s="139">
        <f t="shared" si="1"/>
        <v>4784</v>
      </c>
      <c r="D6" s="90">
        <v>4689</v>
      </c>
      <c r="E6" s="90">
        <v>95</v>
      </c>
      <c r="F6" s="139">
        <f t="shared" si="0"/>
        <v>34696</v>
      </c>
      <c r="G6" s="90">
        <v>32397</v>
      </c>
      <c r="H6" s="90">
        <v>2299</v>
      </c>
    </row>
    <row r="7" spans="1:8" ht="24" customHeight="1" x14ac:dyDescent="0.15">
      <c r="A7" s="179"/>
      <c r="B7" s="180" t="s">
        <v>1945</v>
      </c>
      <c r="C7" s="139">
        <f t="shared" si="1"/>
        <v>4505</v>
      </c>
      <c r="D7" s="90">
        <v>4407</v>
      </c>
      <c r="E7" s="90">
        <v>98</v>
      </c>
      <c r="F7" s="139">
        <f t="shared" si="0"/>
        <v>35508</v>
      </c>
      <c r="G7" s="90">
        <v>33051</v>
      </c>
      <c r="H7" s="90">
        <v>2457</v>
      </c>
    </row>
    <row r="8" spans="1:8" ht="24" customHeight="1" x14ac:dyDescent="0.15">
      <c r="A8" s="179"/>
      <c r="B8" s="180" t="s">
        <v>1946</v>
      </c>
      <c r="C8" s="139">
        <f t="shared" si="1"/>
        <v>4072</v>
      </c>
      <c r="D8" s="90">
        <v>3978</v>
      </c>
      <c r="E8" s="90">
        <v>94</v>
      </c>
      <c r="F8" s="139">
        <f t="shared" si="0"/>
        <v>33178</v>
      </c>
      <c r="G8" s="90">
        <v>30584</v>
      </c>
      <c r="H8" s="90">
        <v>2594</v>
      </c>
    </row>
    <row r="9" spans="1:8" ht="24" customHeight="1" x14ac:dyDescent="0.15">
      <c r="A9" s="179"/>
      <c r="B9" s="180" t="s">
        <v>1947</v>
      </c>
      <c r="C9" s="139">
        <f t="shared" si="1"/>
        <v>3660</v>
      </c>
      <c r="D9" s="92">
        <v>3581</v>
      </c>
      <c r="E9" s="92">
        <v>79</v>
      </c>
      <c r="F9" s="139">
        <f t="shared" si="0"/>
        <v>32028</v>
      </c>
      <c r="G9" s="92">
        <v>29822</v>
      </c>
      <c r="H9" s="92">
        <v>2206</v>
      </c>
    </row>
    <row r="10" spans="1:8" ht="24" customHeight="1" x14ac:dyDescent="0.15">
      <c r="A10" s="179"/>
      <c r="B10" s="180" t="s">
        <v>867</v>
      </c>
      <c r="C10" s="139">
        <f t="shared" si="1"/>
        <v>3682</v>
      </c>
      <c r="D10" s="92">
        <v>3608</v>
      </c>
      <c r="E10" s="92">
        <v>74</v>
      </c>
      <c r="F10" s="139">
        <f t="shared" si="0"/>
        <v>32547</v>
      </c>
      <c r="G10" s="92">
        <v>29980</v>
      </c>
      <c r="H10" s="92">
        <v>2567</v>
      </c>
    </row>
    <row r="11" spans="1:8" ht="24" customHeight="1" x14ac:dyDescent="0.15">
      <c r="A11" s="179"/>
      <c r="B11" s="180" t="s">
        <v>1761</v>
      </c>
      <c r="C11" s="139" t="str">
        <f>IF(E11="-","-",SUM(D11:E11))</f>
        <v>-</v>
      </c>
      <c r="D11" s="92">
        <v>3486</v>
      </c>
      <c r="E11" s="92" t="s">
        <v>1</v>
      </c>
      <c r="F11" s="139" t="str">
        <f t="shared" si="0"/>
        <v>-</v>
      </c>
      <c r="G11" s="92">
        <v>27910</v>
      </c>
      <c r="H11" s="92" t="s">
        <v>1</v>
      </c>
    </row>
    <row r="12" spans="1:8" ht="24" customHeight="1" x14ac:dyDescent="0.15">
      <c r="A12" s="179"/>
      <c r="B12" s="180" t="s">
        <v>1762</v>
      </c>
      <c r="C12" s="139">
        <f>IF(E12="-","-",SUM(D12:E12))</f>
        <v>3522</v>
      </c>
      <c r="D12" s="92">
        <v>3451</v>
      </c>
      <c r="E12" s="92">
        <v>71</v>
      </c>
      <c r="F12" s="139">
        <f t="shared" si="0"/>
        <v>31390</v>
      </c>
      <c r="G12" s="92">
        <v>28840</v>
      </c>
      <c r="H12" s="92">
        <v>2550</v>
      </c>
    </row>
    <row r="13" spans="1:8" ht="24" customHeight="1" thickBot="1" x14ac:dyDescent="0.2">
      <c r="A13" s="181"/>
      <c r="B13" s="182" t="s">
        <v>1948</v>
      </c>
      <c r="C13" s="419" t="str">
        <f>IF(E13="-","-",SUM(D13:E13))</f>
        <v>-</v>
      </c>
      <c r="D13" s="110">
        <v>3269</v>
      </c>
      <c r="E13" s="110" t="s">
        <v>1</v>
      </c>
      <c r="F13" s="239" t="str">
        <f t="shared" si="0"/>
        <v>-</v>
      </c>
      <c r="G13" s="110">
        <v>29108</v>
      </c>
      <c r="H13" s="110" t="s">
        <v>1</v>
      </c>
    </row>
    <row r="14" spans="1:8" ht="24" customHeight="1" x14ac:dyDescent="0.15">
      <c r="B14" s="183"/>
      <c r="E14" s="728" t="s">
        <v>729</v>
      </c>
      <c r="F14" s="728"/>
      <c r="G14" s="728"/>
      <c r="H14" s="728"/>
    </row>
    <row r="15" spans="1:8" ht="24" customHeight="1" x14ac:dyDescent="0.15">
      <c r="B15" s="183"/>
      <c r="E15" s="92"/>
      <c r="F15" s="92"/>
      <c r="G15" s="92"/>
      <c r="H15" s="92"/>
    </row>
    <row r="16" spans="1:8" ht="24" customHeight="1" x14ac:dyDescent="0.15">
      <c r="B16" s="183"/>
      <c r="E16" s="92"/>
      <c r="F16" s="92"/>
      <c r="G16" s="92"/>
      <c r="H16" s="92"/>
    </row>
    <row r="17" spans="1:9" ht="24" customHeight="1" x14ac:dyDescent="0.15">
      <c r="B17" s="183"/>
    </row>
    <row r="18" spans="1:9" ht="24" customHeight="1" thickBot="1" x14ac:dyDescent="0.2">
      <c r="A18" s="176" t="s">
        <v>91</v>
      </c>
      <c r="B18" s="184"/>
      <c r="C18" s="95"/>
      <c r="D18" s="95"/>
      <c r="E18" s="95"/>
      <c r="F18" s="95"/>
      <c r="G18" s="95"/>
      <c r="H18" s="95"/>
      <c r="I18" s="95"/>
    </row>
    <row r="19" spans="1:9" ht="24" customHeight="1" x14ac:dyDescent="0.15">
      <c r="A19" s="743" t="s">
        <v>642</v>
      </c>
      <c r="B19" s="745"/>
      <c r="C19" s="747" t="s">
        <v>823</v>
      </c>
      <c r="D19" s="748"/>
      <c r="E19" s="749" t="s">
        <v>103</v>
      </c>
      <c r="F19" s="750"/>
      <c r="G19" s="749" t="s">
        <v>489</v>
      </c>
      <c r="H19" s="750"/>
      <c r="I19" s="743" t="s">
        <v>114</v>
      </c>
    </row>
    <row r="20" spans="1:9" ht="24" customHeight="1" x14ac:dyDescent="0.15">
      <c r="A20" s="744"/>
      <c r="B20" s="746"/>
      <c r="C20" s="177" t="s">
        <v>640</v>
      </c>
      <c r="D20" s="185" t="s">
        <v>1949</v>
      </c>
      <c r="E20" s="177" t="s">
        <v>640</v>
      </c>
      <c r="F20" s="185" t="s">
        <v>1949</v>
      </c>
      <c r="G20" s="177" t="s">
        <v>640</v>
      </c>
      <c r="H20" s="185" t="s">
        <v>1949</v>
      </c>
      <c r="I20" s="744"/>
    </row>
    <row r="21" spans="1:9" ht="24" customHeight="1" x14ac:dyDescent="0.15">
      <c r="A21" s="179" t="s">
        <v>1941</v>
      </c>
      <c r="B21" s="180" t="s">
        <v>1942</v>
      </c>
      <c r="C21" s="83">
        <v>3395</v>
      </c>
      <c r="D21" s="186">
        <v>100.7</v>
      </c>
      <c r="E21" s="83">
        <v>1190</v>
      </c>
      <c r="F21" s="186">
        <v>101.4</v>
      </c>
      <c r="G21" s="83">
        <v>17</v>
      </c>
      <c r="H21" s="186">
        <v>106.3</v>
      </c>
      <c r="I21" s="131">
        <f>IF(SUM(C21,E21,G21)=0,"",SUM(C21,E21,G21))</f>
        <v>4602</v>
      </c>
    </row>
    <row r="22" spans="1:9" ht="24" customHeight="1" x14ac:dyDescent="0.15">
      <c r="A22" s="179"/>
      <c r="B22" s="180" t="s">
        <v>1943</v>
      </c>
      <c r="C22" s="83">
        <v>3636</v>
      </c>
      <c r="D22" s="186">
        <v>107.1</v>
      </c>
      <c r="E22" s="83">
        <v>1296</v>
      </c>
      <c r="F22" s="186">
        <v>108.9</v>
      </c>
      <c r="G22" s="83">
        <v>22</v>
      </c>
      <c r="H22" s="186">
        <v>129.4</v>
      </c>
      <c r="I22" s="131">
        <f t="shared" ref="I22:I30" si="2">IF(SUM(C22,E22,G22)=0,"",SUM(C22,E22,G22))</f>
        <v>4954</v>
      </c>
    </row>
    <row r="23" spans="1:9" ht="24" customHeight="1" x14ac:dyDescent="0.15">
      <c r="A23" s="179" t="s">
        <v>110</v>
      </c>
      <c r="B23" s="180" t="s">
        <v>1944</v>
      </c>
      <c r="C23" s="83">
        <v>3218</v>
      </c>
      <c r="D23" s="186">
        <v>88.5</v>
      </c>
      <c r="E23" s="83">
        <v>1448</v>
      </c>
      <c r="F23" s="186">
        <v>111.7</v>
      </c>
      <c r="G23" s="83">
        <v>23</v>
      </c>
      <c r="H23" s="186">
        <v>104.5</v>
      </c>
      <c r="I23" s="131">
        <f t="shared" si="2"/>
        <v>4689</v>
      </c>
    </row>
    <row r="24" spans="1:9" ht="24" customHeight="1" x14ac:dyDescent="0.15">
      <c r="A24" s="179"/>
      <c r="B24" s="180" t="s">
        <v>1945</v>
      </c>
      <c r="C24" s="83">
        <v>2841</v>
      </c>
      <c r="D24" s="186">
        <v>88.3</v>
      </c>
      <c r="E24" s="83">
        <v>1548</v>
      </c>
      <c r="F24" s="186">
        <v>106.9</v>
      </c>
      <c r="G24" s="83">
        <v>18</v>
      </c>
      <c r="H24" s="186">
        <v>81.8</v>
      </c>
      <c r="I24" s="131">
        <f t="shared" si="2"/>
        <v>4407</v>
      </c>
    </row>
    <row r="25" spans="1:9" ht="24" customHeight="1" x14ac:dyDescent="0.15">
      <c r="A25" s="179"/>
      <c r="B25" s="180" t="s">
        <v>1946</v>
      </c>
      <c r="C25" s="83">
        <v>2423</v>
      </c>
      <c r="D25" s="186">
        <v>85.3</v>
      </c>
      <c r="E25" s="83">
        <v>1532</v>
      </c>
      <c r="F25" s="186">
        <v>99</v>
      </c>
      <c r="G25" s="83">
        <v>23</v>
      </c>
      <c r="H25" s="186">
        <v>127.8</v>
      </c>
      <c r="I25" s="131">
        <f t="shared" si="2"/>
        <v>3978</v>
      </c>
    </row>
    <row r="26" spans="1:9" ht="24" customHeight="1" x14ac:dyDescent="0.15">
      <c r="A26" s="179"/>
      <c r="B26" s="180" t="s">
        <v>1947</v>
      </c>
      <c r="C26" s="83">
        <v>2081</v>
      </c>
      <c r="D26" s="186">
        <v>85.9</v>
      </c>
      <c r="E26" s="83">
        <v>1484</v>
      </c>
      <c r="F26" s="186">
        <v>96.9</v>
      </c>
      <c r="G26" s="83">
        <v>16</v>
      </c>
      <c r="H26" s="186">
        <v>69.599999999999994</v>
      </c>
      <c r="I26" s="131">
        <f t="shared" si="2"/>
        <v>3581</v>
      </c>
    </row>
    <row r="27" spans="1:9" ht="24" customHeight="1" x14ac:dyDescent="0.15">
      <c r="A27" s="179"/>
      <c r="B27" s="180" t="s">
        <v>867</v>
      </c>
      <c r="C27" s="83">
        <v>1867</v>
      </c>
      <c r="D27" s="186">
        <v>89.7</v>
      </c>
      <c r="E27" s="83">
        <v>1726</v>
      </c>
      <c r="F27" s="186">
        <v>116.3</v>
      </c>
      <c r="G27" s="83">
        <v>15</v>
      </c>
      <c r="H27" s="186">
        <v>93.8</v>
      </c>
      <c r="I27" s="131">
        <f t="shared" si="2"/>
        <v>3608</v>
      </c>
    </row>
    <row r="28" spans="1:9" ht="24" customHeight="1" x14ac:dyDescent="0.15">
      <c r="A28" s="179"/>
      <c r="B28" s="180" t="s">
        <v>1761</v>
      </c>
      <c r="C28" s="83">
        <v>1760</v>
      </c>
      <c r="D28" s="186">
        <v>94.2</v>
      </c>
      <c r="E28" s="83">
        <v>1713</v>
      </c>
      <c r="F28" s="186">
        <v>99.2</v>
      </c>
      <c r="G28" s="83">
        <v>13</v>
      </c>
      <c r="H28" s="186">
        <v>86.7</v>
      </c>
      <c r="I28" s="131">
        <f t="shared" si="2"/>
        <v>3486</v>
      </c>
    </row>
    <row r="29" spans="1:9" ht="24" customHeight="1" x14ac:dyDescent="0.15">
      <c r="A29" s="179"/>
      <c r="B29" s="180" t="s">
        <v>1762</v>
      </c>
      <c r="C29" s="83">
        <v>1667</v>
      </c>
      <c r="D29" s="186">
        <v>94.7</v>
      </c>
      <c r="E29" s="83">
        <v>1772</v>
      </c>
      <c r="F29" s="186">
        <v>103.4</v>
      </c>
      <c r="G29" s="83">
        <v>12</v>
      </c>
      <c r="H29" s="186">
        <v>92.3</v>
      </c>
      <c r="I29" s="131">
        <f t="shared" si="2"/>
        <v>3451</v>
      </c>
    </row>
    <row r="30" spans="1:9" ht="24" customHeight="1" thickBot="1" x14ac:dyDescent="0.2">
      <c r="A30" s="181"/>
      <c r="B30" s="182" t="s">
        <v>1948</v>
      </c>
      <c r="C30" s="103">
        <v>1559</v>
      </c>
      <c r="D30" s="187">
        <f>IF(C30/C29*100=0,"",C30/C29*100)</f>
        <v>93.521295740851826</v>
      </c>
      <c r="E30" s="95">
        <v>1694</v>
      </c>
      <c r="F30" s="187">
        <f>IF(E30/E29*100=0,"",E30/E29*100)</f>
        <v>95.598194130925506</v>
      </c>
      <c r="G30" s="110">
        <v>16</v>
      </c>
      <c r="H30" s="187">
        <f>IF(G30/G29*100=0,"",G30/G29*100)</f>
        <v>133.33333333333331</v>
      </c>
      <c r="I30" s="108">
        <f t="shared" si="2"/>
        <v>3269</v>
      </c>
    </row>
    <row r="31" spans="1:9" ht="24" customHeight="1" x14ac:dyDescent="0.15">
      <c r="F31" s="738" t="s">
        <v>729</v>
      </c>
      <c r="G31" s="738"/>
      <c r="H31" s="738"/>
      <c r="I31" s="738"/>
    </row>
  </sheetData>
  <sheetProtection sheet="1"/>
  <mergeCells count="10">
    <mergeCell ref="E14:H14"/>
    <mergeCell ref="F31:I31"/>
    <mergeCell ref="I19:I20"/>
    <mergeCell ref="A2:B3"/>
    <mergeCell ref="A19:B20"/>
    <mergeCell ref="C2:E2"/>
    <mergeCell ref="F2:H2"/>
    <mergeCell ref="C19:D19"/>
    <mergeCell ref="E19:F19"/>
    <mergeCell ref="G19:H19"/>
  </mergeCells>
  <phoneticPr fontId="2"/>
  <printOptions horizontalCentered="1"/>
  <pageMargins left="0.55118110236220474" right="0.51181102362204722" top="0.70866141732283472" bottom="0.6692913385826772" header="0.51181102362204722" footer="0.51181102362204722"/>
  <pageSetup paperSize="9" firstPageNumber="14" orientation="portrait" useFirstPageNumber="1" r:id="rId1"/>
  <headerFooter alignWithMargins="0">
    <oddFooter>&amp;C&amp;P</oddFooter>
  </headerFooter>
  <rowBreaks count="1" manualBreakCount="1">
    <brk id="31"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D1606-65AB-4B4F-A69D-4EB64D4C2DC5}">
  <dimension ref="A1:Z115"/>
  <sheetViews>
    <sheetView zoomScaleNormal="100" workbookViewId="0">
      <pane xSplit="3" ySplit="4" topLeftCell="D5" activePane="bottomRight" state="frozen"/>
      <selection activeCell="P11" sqref="P11"/>
      <selection pane="topRight" activeCell="P11" sqref="P11"/>
      <selection pane="bottomLeft" activeCell="P11" sqref="P11"/>
      <selection pane="bottomRight" activeCell="P11" sqref="P11"/>
    </sheetView>
  </sheetViews>
  <sheetFormatPr defaultRowHeight="13.5" x14ac:dyDescent="0.15"/>
  <cols>
    <col min="1" max="1" width="2.625" style="49" bestFit="1" customWidth="1"/>
    <col min="2" max="2" width="4.5" style="49" bestFit="1" customWidth="1"/>
    <col min="3" max="3" width="27.25" style="41" customWidth="1"/>
    <col min="4" max="11" width="7.5" style="41" customWidth="1"/>
    <col min="12" max="12" width="2.625" style="49" bestFit="1" customWidth="1"/>
    <col min="13" max="13" width="4.5" style="49" bestFit="1" customWidth="1"/>
    <col min="14" max="14" width="27.25" style="41" customWidth="1"/>
    <col min="15" max="22" width="7.5" style="41" customWidth="1"/>
    <col min="23" max="16384" width="9" style="41"/>
  </cols>
  <sheetData>
    <row r="1" spans="1:24" ht="18" customHeight="1" thickBot="1" x14ac:dyDescent="0.2">
      <c r="A1" s="1098" t="s">
        <v>464</v>
      </c>
      <c r="B1" s="1099"/>
      <c r="C1" s="46"/>
      <c r="D1" s="46"/>
      <c r="E1" s="46"/>
      <c r="F1" s="46"/>
      <c r="G1" s="46"/>
      <c r="H1" s="46"/>
      <c r="I1" s="46"/>
      <c r="J1" s="46"/>
      <c r="K1" s="46"/>
      <c r="L1" s="1098" t="s">
        <v>272</v>
      </c>
      <c r="M1" s="1099"/>
      <c r="N1" s="1100"/>
      <c r="O1" s="46"/>
      <c r="P1" s="46"/>
      <c r="Q1" s="46"/>
      <c r="R1" s="46"/>
      <c r="S1" s="46"/>
      <c r="T1" s="46"/>
      <c r="U1" s="46"/>
      <c r="V1" s="46"/>
      <c r="W1" s="46"/>
      <c r="X1" s="46"/>
    </row>
    <row r="2" spans="1:24" x14ac:dyDescent="0.15">
      <c r="A2" s="1101" t="s">
        <v>20</v>
      </c>
      <c r="B2" s="1101"/>
      <c r="C2" s="881"/>
      <c r="D2" s="675" t="s">
        <v>2069</v>
      </c>
      <c r="E2" s="1102"/>
      <c r="F2" s="1102"/>
      <c r="G2" s="1102"/>
      <c r="H2" s="1102"/>
      <c r="I2" s="1102"/>
      <c r="J2" s="1102"/>
      <c r="K2" s="1103"/>
      <c r="L2" s="1101" t="s">
        <v>20</v>
      </c>
      <c r="M2" s="1101"/>
      <c r="N2" s="881"/>
      <c r="O2" s="675" t="s">
        <v>2069</v>
      </c>
      <c r="P2" s="1102"/>
      <c r="Q2" s="1102"/>
      <c r="R2" s="1102"/>
      <c r="S2" s="1102"/>
      <c r="T2" s="1102"/>
      <c r="U2" s="1102"/>
      <c r="V2" s="1103"/>
      <c r="W2" s="1104"/>
      <c r="X2" s="1104"/>
    </row>
    <row r="3" spans="1:24" x14ac:dyDescent="0.15">
      <c r="A3" s="1105"/>
      <c r="B3" s="1105"/>
      <c r="C3" s="1106"/>
      <c r="D3" s="1107" t="s">
        <v>158</v>
      </c>
      <c r="E3" s="1107"/>
      <c r="F3" s="1107" t="s">
        <v>245</v>
      </c>
      <c r="G3" s="1107"/>
      <c r="H3" s="1107" t="s">
        <v>246</v>
      </c>
      <c r="I3" s="1107"/>
      <c r="J3" s="1107" t="s">
        <v>247</v>
      </c>
      <c r="K3" s="1107"/>
      <c r="L3" s="1105"/>
      <c r="M3" s="1105"/>
      <c r="N3" s="1106"/>
      <c r="O3" s="1107" t="s">
        <v>248</v>
      </c>
      <c r="P3" s="1107"/>
      <c r="Q3" s="1107" t="s">
        <v>787</v>
      </c>
      <c r="R3" s="1107"/>
      <c r="S3" s="1107" t="s">
        <v>400</v>
      </c>
      <c r="T3" s="1107"/>
      <c r="U3" s="1107" t="s">
        <v>401</v>
      </c>
      <c r="V3" s="1107"/>
      <c r="W3" s="1107" t="s">
        <v>778</v>
      </c>
      <c r="X3" s="656"/>
    </row>
    <row r="4" spans="1:24" x14ac:dyDescent="0.15">
      <c r="A4" s="1108"/>
      <c r="B4" s="1108"/>
      <c r="C4" s="882"/>
      <c r="D4" s="1109" t="s">
        <v>640</v>
      </c>
      <c r="E4" s="1109" t="s">
        <v>244</v>
      </c>
      <c r="F4" s="1109" t="s">
        <v>640</v>
      </c>
      <c r="G4" s="1109" t="s">
        <v>244</v>
      </c>
      <c r="H4" s="1109" t="s">
        <v>640</v>
      </c>
      <c r="I4" s="1109" t="s">
        <v>244</v>
      </c>
      <c r="J4" s="1109" t="s">
        <v>640</v>
      </c>
      <c r="K4" s="1109" t="s">
        <v>244</v>
      </c>
      <c r="L4" s="1108"/>
      <c r="M4" s="1108"/>
      <c r="N4" s="882"/>
      <c r="O4" s="1109" t="s">
        <v>640</v>
      </c>
      <c r="P4" s="1109" t="s">
        <v>244</v>
      </c>
      <c r="Q4" s="1109" t="s">
        <v>640</v>
      </c>
      <c r="R4" s="1109" t="s">
        <v>244</v>
      </c>
      <c r="S4" s="1109" t="s">
        <v>640</v>
      </c>
      <c r="T4" s="1109" t="s">
        <v>244</v>
      </c>
      <c r="U4" s="1109" t="s">
        <v>640</v>
      </c>
      <c r="V4" s="1109" t="s">
        <v>244</v>
      </c>
      <c r="W4" s="1109" t="s">
        <v>640</v>
      </c>
      <c r="X4" s="1109"/>
    </row>
    <row r="5" spans="1:24" ht="18" customHeight="1" x14ac:dyDescent="0.15">
      <c r="A5" s="1110" t="s">
        <v>1983</v>
      </c>
      <c r="B5" s="702"/>
      <c r="C5" s="703"/>
      <c r="D5" s="1111">
        <f t="shared" ref="D5:E15" si="0">SUM(F5,H5,J5,O5,Q5,S5,U5,W5)</f>
        <v>3269</v>
      </c>
      <c r="E5" s="1112">
        <f t="shared" si="0"/>
        <v>29108</v>
      </c>
      <c r="F5" s="1113">
        <v>2020</v>
      </c>
      <c r="G5" s="1113">
        <v>4207</v>
      </c>
      <c r="H5" s="1113">
        <v>570</v>
      </c>
      <c r="I5" s="1113">
        <v>3726</v>
      </c>
      <c r="J5" s="1113">
        <v>332</v>
      </c>
      <c r="K5" s="1113">
        <v>4545</v>
      </c>
      <c r="L5" s="1110" t="str">
        <f>A5</f>
        <v>平　成　２ ８　年</v>
      </c>
      <c r="M5" s="702"/>
      <c r="N5" s="703"/>
      <c r="O5" s="1113">
        <v>138</v>
      </c>
      <c r="P5" s="1113">
        <v>3239</v>
      </c>
      <c r="Q5" s="1113">
        <v>95</v>
      </c>
      <c r="R5" s="1113">
        <v>3651</v>
      </c>
      <c r="S5" s="1113">
        <v>57</v>
      </c>
      <c r="T5" s="1113">
        <v>3875</v>
      </c>
      <c r="U5" s="1113">
        <v>34</v>
      </c>
      <c r="V5" s="1113">
        <v>5865</v>
      </c>
      <c r="W5" s="1113">
        <v>23</v>
      </c>
      <c r="X5" s="1113"/>
    </row>
    <row r="6" spans="1:24" ht="13.5" customHeight="1" x14ac:dyDescent="0.15">
      <c r="A6" s="1114" t="s">
        <v>89</v>
      </c>
      <c r="B6" s="1115" t="s">
        <v>782</v>
      </c>
      <c r="C6" s="1115"/>
      <c r="D6" s="1116">
        <f t="shared" si="0"/>
        <v>1</v>
      </c>
      <c r="E6" s="1116">
        <f t="shared" si="0"/>
        <v>7</v>
      </c>
      <c r="F6" s="1117" t="s">
        <v>369</v>
      </c>
      <c r="G6" s="1117" t="s">
        <v>369</v>
      </c>
      <c r="H6" s="1117">
        <v>1</v>
      </c>
      <c r="I6" s="1117">
        <v>7</v>
      </c>
      <c r="J6" s="1117" t="str">
        <f t="shared" ref="J6:W6" si="1">IF(SUM(J7)=0,"-",SUM(J7))</f>
        <v>-</v>
      </c>
      <c r="K6" s="1117" t="str">
        <f t="shared" si="1"/>
        <v>-</v>
      </c>
      <c r="L6" s="1114" t="str">
        <f t="shared" ref="L6:N11" si="2">IF(A6="","",A6)</f>
        <v>A</v>
      </c>
      <c r="M6" s="1115" t="str">
        <f t="shared" si="2"/>
        <v>農業，林業</v>
      </c>
      <c r="N6" s="1115"/>
      <c r="O6" s="1117" t="str">
        <f t="shared" si="1"/>
        <v>-</v>
      </c>
      <c r="P6" s="1117" t="str">
        <f t="shared" si="1"/>
        <v>-</v>
      </c>
      <c r="Q6" s="1117" t="str">
        <f t="shared" si="1"/>
        <v>-</v>
      </c>
      <c r="R6" s="1117" t="str">
        <f t="shared" si="1"/>
        <v>-</v>
      </c>
      <c r="S6" s="1117" t="str">
        <f t="shared" si="1"/>
        <v>-</v>
      </c>
      <c r="T6" s="1117" t="str">
        <f t="shared" si="1"/>
        <v>-</v>
      </c>
      <c r="U6" s="1117" t="str">
        <f t="shared" si="1"/>
        <v>-</v>
      </c>
      <c r="V6" s="1117" t="str">
        <f t="shared" si="1"/>
        <v>-</v>
      </c>
      <c r="W6" s="1117" t="str">
        <f t="shared" si="1"/>
        <v>-</v>
      </c>
      <c r="X6" s="1117"/>
    </row>
    <row r="7" spans="1:24" ht="13.5" customHeight="1" x14ac:dyDescent="0.15">
      <c r="A7" s="1099"/>
      <c r="B7" s="1118" t="s">
        <v>747</v>
      </c>
      <c r="C7" s="1119" t="s">
        <v>752</v>
      </c>
      <c r="D7" s="1120">
        <f t="shared" si="0"/>
        <v>1</v>
      </c>
      <c r="E7" s="1120">
        <f t="shared" si="0"/>
        <v>7</v>
      </c>
      <c r="F7" s="64" t="s">
        <v>369</v>
      </c>
      <c r="G7" s="64" t="s">
        <v>369</v>
      </c>
      <c r="H7" s="64">
        <v>1</v>
      </c>
      <c r="I7" s="64">
        <v>7</v>
      </c>
      <c r="J7" s="64" t="s">
        <v>369</v>
      </c>
      <c r="K7" s="64" t="s">
        <v>369</v>
      </c>
      <c r="L7" s="1099" t="str">
        <f t="shared" si="2"/>
        <v/>
      </c>
      <c r="M7" s="1099" t="str">
        <f t="shared" si="2"/>
        <v>01</v>
      </c>
      <c r="N7" s="1119" t="str">
        <f>IF(C7="","",C7)</f>
        <v>農業</v>
      </c>
      <c r="O7" s="64" t="s">
        <v>369</v>
      </c>
      <c r="P7" s="64" t="s">
        <v>369</v>
      </c>
      <c r="Q7" s="64" t="s">
        <v>369</v>
      </c>
      <c r="R7" s="64" t="s">
        <v>369</v>
      </c>
      <c r="S7" s="64" t="s">
        <v>369</v>
      </c>
      <c r="T7" s="64" t="s">
        <v>369</v>
      </c>
      <c r="U7" s="64" t="s">
        <v>369</v>
      </c>
      <c r="V7" s="64" t="s">
        <v>369</v>
      </c>
      <c r="W7" s="64" t="s">
        <v>369</v>
      </c>
      <c r="X7" s="64"/>
    </row>
    <row r="8" spans="1:24" ht="13.5" customHeight="1" x14ac:dyDescent="0.15">
      <c r="A8" s="1121" t="s">
        <v>1561</v>
      </c>
      <c r="B8" s="1122" t="s">
        <v>93</v>
      </c>
      <c r="C8" s="1122"/>
      <c r="D8" s="1120">
        <f t="shared" si="0"/>
        <v>186</v>
      </c>
      <c r="E8" s="1120">
        <f t="shared" si="0"/>
        <v>1126</v>
      </c>
      <c r="F8" s="1123">
        <v>106</v>
      </c>
      <c r="G8" s="1123">
        <v>232</v>
      </c>
      <c r="H8" s="1123">
        <v>50</v>
      </c>
      <c r="I8" s="1123">
        <v>310</v>
      </c>
      <c r="J8" s="1123">
        <v>20</v>
      </c>
      <c r="K8" s="1123">
        <v>272</v>
      </c>
      <c r="L8" s="1114" t="str">
        <f t="shared" si="2"/>
        <v>D</v>
      </c>
      <c r="M8" s="1115" t="str">
        <f t="shared" si="2"/>
        <v>建設業</v>
      </c>
      <c r="N8" s="1115"/>
      <c r="O8" s="1123">
        <v>2</v>
      </c>
      <c r="P8" s="1123">
        <v>51</v>
      </c>
      <c r="Q8" s="1123">
        <v>4</v>
      </c>
      <c r="R8" s="1123">
        <v>149</v>
      </c>
      <c r="S8" s="1123">
        <v>2</v>
      </c>
      <c r="T8" s="1123">
        <v>112</v>
      </c>
      <c r="U8" s="1123" t="str">
        <f>IF(SUM(U9:U11)=0,"-",SUM(U9:U11))</f>
        <v>-</v>
      </c>
      <c r="V8" s="1123" t="str">
        <f>IF(SUM(V9:V11)=0,"-",SUM(V9:V11))</f>
        <v>-</v>
      </c>
      <c r="W8" s="1123">
        <v>2</v>
      </c>
      <c r="X8" s="1123"/>
    </row>
    <row r="9" spans="1:24" x14ac:dyDescent="0.15">
      <c r="A9" s="1099"/>
      <c r="B9" s="1118" t="s">
        <v>748</v>
      </c>
      <c r="C9" s="1119" t="s">
        <v>368</v>
      </c>
      <c r="D9" s="1124">
        <f t="shared" si="0"/>
        <v>84</v>
      </c>
      <c r="E9" s="1124">
        <f t="shared" si="0"/>
        <v>508</v>
      </c>
      <c r="F9" s="64">
        <v>49</v>
      </c>
      <c r="G9" s="64">
        <v>108</v>
      </c>
      <c r="H9" s="64">
        <v>23</v>
      </c>
      <c r="I9" s="64">
        <v>137</v>
      </c>
      <c r="J9" s="64">
        <v>9</v>
      </c>
      <c r="K9" s="64">
        <v>127</v>
      </c>
      <c r="L9" s="1099" t="str">
        <f t="shared" si="2"/>
        <v/>
      </c>
      <c r="M9" s="1099" t="str">
        <f t="shared" si="2"/>
        <v>06</v>
      </c>
      <c r="N9" s="1119" t="str">
        <f>IF(C9="","",C9)</f>
        <v>総合工事業</v>
      </c>
      <c r="O9" s="64" t="s">
        <v>369</v>
      </c>
      <c r="P9" s="64" t="s">
        <v>369</v>
      </c>
      <c r="Q9" s="64">
        <v>2</v>
      </c>
      <c r="R9" s="64">
        <v>76</v>
      </c>
      <c r="S9" s="64">
        <v>1</v>
      </c>
      <c r="T9" s="64">
        <v>60</v>
      </c>
      <c r="U9" s="64" t="s">
        <v>369</v>
      </c>
      <c r="V9" s="64" t="s">
        <v>369</v>
      </c>
      <c r="W9" s="64" t="s">
        <v>369</v>
      </c>
      <c r="X9" s="64"/>
    </row>
    <row r="10" spans="1:24" x14ac:dyDescent="0.15">
      <c r="A10" s="1099"/>
      <c r="B10" s="1118" t="s">
        <v>749</v>
      </c>
      <c r="C10" s="1119" t="s">
        <v>370</v>
      </c>
      <c r="D10" s="1124">
        <f t="shared" si="0"/>
        <v>41</v>
      </c>
      <c r="E10" s="1124">
        <f t="shared" si="0"/>
        <v>224</v>
      </c>
      <c r="F10" s="64">
        <v>25</v>
      </c>
      <c r="G10" s="64">
        <v>49</v>
      </c>
      <c r="H10" s="64">
        <v>6</v>
      </c>
      <c r="I10" s="64">
        <v>36</v>
      </c>
      <c r="J10" s="64">
        <v>7</v>
      </c>
      <c r="K10" s="64">
        <v>96</v>
      </c>
      <c r="L10" s="1099" t="str">
        <f t="shared" si="2"/>
        <v/>
      </c>
      <c r="M10" s="1099" t="str">
        <f t="shared" si="2"/>
        <v>07</v>
      </c>
      <c r="N10" s="1119" t="str">
        <f t="shared" si="2"/>
        <v>識別工事業</v>
      </c>
      <c r="O10" s="64" t="s">
        <v>369</v>
      </c>
      <c r="P10" s="64" t="s">
        <v>369</v>
      </c>
      <c r="Q10" s="64">
        <v>1</v>
      </c>
      <c r="R10" s="64">
        <v>43</v>
      </c>
      <c r="S10" s="64" t="s">
        <v>369</v>
      </c>
      <c r="T10" s="64" t="s">
        <v>369</v>
      </c>
      <c r="U10" s="64" t="s">
        <v>369</v>
      </c>
      <c r="V10" s="64" t="s">
        <v>369</v>
      </c>
      <c r="W10" s="64">
        <v>2</v>
      </c>
      <c r="X10" s="64"/>
    </row>
    <row r="11" spans="1:24" x14ac:dyDescent="0.15">
      <c r="A11" s="1099"/>
      <c r="B11" s="1118" t="s">
        <v>750</v>
      </c>
      <c r="C11" s="1119" t="s">
        <v>371</v>
      </c>
      <c r="D11" s="1125">
        <f t="shared" si="0"/>
        <v>61</v>
      </c>
      <c r="E11" s="1125">
        <f t="shared" si="0"/>
        <v>394</v>
      </c>
      <c r="F11" s="64">
        <v>32</v>
      </c>
      <c r="G11" s="64">
        <v>75</v>
      </c>
      <c r="H11" s="64">
        <v>21</v>
      </c>
      <c r="I11" s="64">
        <v>137</v>
      </c>
      <c r="J11" s="64">
        <v>4</v>
      </c>
      <c r="K11" s="64">
        <v>49</v>
      </c>
      <c r="L11" s="1099" t="str">
        <f t="shared" si="2"/>
        <v/>
      </c>
      <c r="M11" s="1099" t="str">
        <f t="shared" si="2"/>
        <v>08</v>
      </c>
      <c r="N11" s="1119" t="str">
        <f t="shared" si="2"/>
        <v>設備工事業</v>
      </c>
      <c r="O11" s="64">
        <v>2</v>
      </c>
      <c r="P11" s="64">
        <v>51</v>
      </c>
      <c r="Q11" s="64">
        <v>1</v>
      </c>
      <c r="R11" s="64">
        <v>30</v>
      </c>
      <c r="S11" s="64">
        <v>1</v>
      </c>
      <c r="T11" s="64">
        <v>52</v>
      </c>
      <c r="U11" s="64" t="s">
        <v>369</v>
      </c>
      <c r="V11" s="64" t="s">
        <v>369</v>
      </c>
      <c r="W11" s="64" t="s">
        <v>369</v>
      </c>
      <c r="X11" s="64"/>
    </row>
    <row r="12" spans="1:24" ht="13.5" customHeight="1" x14ac:dyDescent="0.15">
      <c r="A12" s="1126" t="s">
        <v>1562</v>
      </c>
      <c r="B12" s="1127" t="s">
        <v>94</v>
      </c>
      <c r="C12" s="1127"/>
      <c r="D12" s="1120">
        <f t="shared" si="0"/>
        <v>391</v>
      </c>
      <c r="E12" s="1120">
        <f t="shared" si="0"/>
        <v>5094</v>
      </c>
      <c r="F12" s="1123">
        <v>198</v>
      </c>
      <c r="G12" s="1123">
        <v>477</v>
      </c>
      <c r="H12" s="1123">
        <v>83</v>
      </c>
      <c r="I12" s="1123">
        <v>539</v>
      </c>
      <c r="J12" s="1123">
        <v>50</v>
      </c>
      <c r="K12" s="1123">
        <v>688</v>
      </c>
      <c r="L12" s="1114" t="str">
        <f>IF(A12="","",A12)</f>
        <v>E</v>
      </c>
      <c r="M12" s="1115" t="str">
        <f>IF(B12="","",B12)</f>
        <v>製造業</v>
      </c>
      <c r="N12" s="1115"/>
      <c r="O12" s="1123">
        <v>18</v>
      </c>
      <c r="P12" s="1123">
        <v>448</v>
      </c>
      <c r="Q12" s="1123">
        <v>21</v>
      </c>
      <c r="R12" s="1123">
        <v>821</v>
      </c>
      <c r="S12" s="1123">
        <v>13</v>
      </c>
      <c r="T12" s="1123">
        <v>909</v>
      </c>
      <c r="U12" s="1123">
        <v>7</v>
      </c>
      <c r="V12" s="1123">
        <v>1212</v>
      </c>
      <c r="W12" s="1123">
        <v>1</v>
      </c>
      <c r="X12" s="1123"/>
    </row>
    <row r="13" spans="1:24" x14ac:dyDescent="0.15">
      <c r="A13" s="1099"/>
      <c r="B13" s="1118" t="s">
        <v>751</v>
      </c>
      <c r="C13" s="1119" t="s">
        <v>548</v>
      </c>
      <c r="D13" s="1124">
        <f t="shared" si="0"/>
        <v>13</v>
      </c>
      <c r="E13" s="1124">
        <f t="shared" si="0"/>
        <v>531</v>
      </c>
      <c r="F13" s="64">
        <v>4</v>
      </c>
      <c r="G13" s="64">
        <v>14</v>
      </c>
      <c r="H13" s="64" t="s">
        <v>369</v>
      </c>
      <c r="I13" s="64" t="s">
        <v>369</v>
      </c>
      <c r="J13" s="64">
        <v>3</v>
      </c>
      <c r="K13" s="64">
        <v>47</v>
      </c>
      <c r="L13" s="1099" t="str">
        <f t="shared" ref="L13:N34" si="3">IF(A13="","",A13)</f>
        <v/>
      </c>
      <c r="M13" s="1099" t="str">
        <f t="shared" si="3"/>
        <v>09</v>
      </c>
      <c r="N13" s="1119" t="str">
        <f t="shared" si="3"/>
        <v>食料品製造業</v>
      </c>
      <c r="O13" s="64">
        <v>1</v>
      </c>
      <c r="P13" s="64">
        <v>25</v>
      </c>
      <c r="Q13" s="64">
        <v>1</v>
      </c>
      <c r="R13" s="64">
        <v>31</v>
      </c>
      <c r="S13" s="64">
        <v>2</v>
      </c>
      <c r="T13" s="64">
        <v>170</v>
      </c>
      <c r="U13" s="64">
        <v>2</v>
      </c>
      <c r="V13" s="64">
        <v>244</v>
      </c>
      <c r="W13" s="64" t="s">
        <v>369</v>
      </c>
      <c r="X13" s="64"/>
    </row>
    <row r="14" spans="1:24" x14ac:dyDescent="0.15">
      <c r="A14" s="1099"/>
      <c r="B14" s="1099">
        <v>11</v>
      </c>
      <c r="C14" s="1128" t="s">
        <v>549</v>
      </c>
      <c r="D14" s="1124">
        <f t="shared" si="0"/>
        <v>235</v>
      </c>
      <c r="E14" s="1124">
        <f t="shared" si="0"/>
        <v>1769</v>
      </c>
      <c r="F14" s="64">
        <v>138</v>
      </c>
      <c r="G14" s="64">
        <v>330</v>
      </c>
      <c r="H14" s="64">
        <v>48</v>
      </c>
      <c r="I14" s="64">
        <v>317</v>
      </c>
      <c r="J14" s="64">
        <v>29</v>
      </c>
      <c r="K14" s="64">
        <v>412</v>
      </c>
      <c r="L14" s="1099" t="str">
        <f t="shared" si="3"/>
        <v/>
      </c>
      <c r="M14" s="1099">
        <f t="shared" si="3"/>
        <v>11</v>
      </c>
      <c r="N14" s="1119" t="str">
        <f t="shared" si="3"/>
        <v>繊維工業</v>
      </c>
      <c r="O14" s="64">
        <v>9</v>
      </c>
      <c r="P14" s="64">
        <v>228</v>
      </c>
      <c r="Q14" s="64">
        <v>8</v>
      </c>
      <c r="R14" s="64">
        <v>315</v>
      </c>
      <c r="S14" s="64">
        <v>3</v>
      </c>
      <c r="T14" s="64">
        <v>167</v>
      </c>
      <c r="U14" s="64" t="s">
        <v>369</v>
      </c>
      <c r="V14" s="64" t="s">
        <v>369</v>
      </c>
      <c r="W14" s="64" t="s">
        <v>369</v>
      </c>
      <c r="X14" s="64"/>
    </row>
    <row r="15" spans="1:24" x14ac:dyDescent="0.15">
      <c r="A15" s="1099"/>
      <c r="B15" s="1099">
        <v>12</v>
      </c>
      <c r="C15" s="1119" t="s">
        <v>815</v>
      </c>
      <c r="D15" s="1124">
        <f t="shared" si="0"/>
        <v>4</v>
      </c>
      <c r="E15" s="1124">
        <f t="shared" si="0"/>
        <v>18</v>
      </c>
      <c r="F15" s="64">
        <v>3</v>
      </c>
      <c r="G15" s="64">
        <v>6</v>
      </c>
      <c r="H15" s="64" t="s">
        <v>369</v>
      </c>
      <c r="I15" s="64" t="s">
        <v>369</v>
      </c>
      <c r="J15" s="64">
        <v>1</v>
      </c>
      <c r="K15" s="64">
        <v>12</v>
      </c>
      <c r="L15" s="1099" t="str">
        <f t="shared" si="3"/>
        <v/>
      </c>
      <c r="M15" s="1099">
        <f t="shared" si="3"/>
        <v>12</v>
      </c>
      <c r="N15" s="1119" t="str">
        <f t="shared" si="3"/>
        <v>木材・木製品製造業</v>
      </c>
      <c r="O15" s="64" t="s">
        <v>369</v>
      </c>
      <c r="P15" s="64" t="s">
        <v>369</v>
      </c>
      <c r="Q15" s="64" t="s">
        <v>369</v>
      </c>
      <c r="R15" s="64" t="s">
        <v>369</v>
      </c>
      <c r="S15" s="64" t="s">
        <v>369</v>
      </c>
      <c r="T15" s="64" t="s">
        <v>369</v>
      </c>
      <c r="U15" s="64" t="s">
        <v>369</v>
      </c>
      <c r="V15" s="64" t="s">
        <v>369</v>
      </c>
      <c r="W15" s="64" t="s">
        <v>369</v>
      </c>
      <c r="X15" s="64"/>
    </row>
    <row r="16" spans="1:24" x14ac:dyDescent="0.15">
      <c r="A16" s="1099"/>
      <c r="B16" s="1099">
        <v>13</v>
      </c>
      <c r="C16" s="1119" t="s">
        <v>249</v>
      </c>
      <c r="D16" s="1124">
        <v>3</v>
      </c>
      <c r="E16" s="1124">
        <v>6</v>
      </c>
      <c r="F16" s="64">
        <v>3</v>
      </c>
      <c r="G16" s="64">
        <v>6</v>
      </c>
      <c r="H16" s="64" t="s">
        <v>369</v>
      </c>
      <c r="I16" s="64" t="s">
        <v>369</v>
      </c>
      <c r="J16" s="64" t="s">
        <v>369</v>
      </c>
      <c r="K16" s="64" t="s">
        <v>369</v>
      </c>
      <c r="L16" s="1099" t="str">
        <f t="shared" si="3"/>
        <v/>
      </c>
      <c r="M16" s="1099">
        <f t="shared" si="3"/>
        <v>13</v>
      </c>
      <c r="N16" s="1119" t="str">
        <f t="shared" si="3"/>
        <v>家具・装備品製造業</v>
      </c>
      <c r="O16" s="64" t="s">
        <v>369</v>
      </c>
      <c r="P16" s="64" t="s">
        <v>369</v>
      </c>
      <c r="Q16" s="64" t="s">
        <v>369</v>
      </c>
      <c r="R16" s="64" t="s">
        <v>369</v>
      </c>
      <c r="S16" s="64" t="s">
        <v>369</v>
      </c>
      <c r="T16" s="64" t="s">
        <v>369</v>
      </c>
      <c r="U16" s="64" t="s">
        <v>369</v>
      </c>
      <c r="V16" s="64" t="s">
        <v>369</v>
      </c>
      <c r="W16" s="64" t="s">
        <v>369</v>
      </c>
      <c r="X16" s="64"/>
    </row>
    <row r="17" spans="1:24" x14ac:dyDescent="0.15">
      <c r="A17" s="1099"/>
      <c r="B17" s="1099">
        <v>14</v>
      </c>
      <c r="C17" s="1129" t="s">
        <v>620</v>
      </c>
      <c r="D17" s="1124">
        <f t="shared" ref="D17:E48" si="4">SUM(F17,H17,J17,O17,Q17,S17,U17,W17)</f>
        <v>3</v>
      </c>
      <c r="E17" s="1124">
        <f t="shared" si="4"/>
        <v>13</v>
      </c>
      <c r="F17" s="64">
        <v>2</v>
      </c>
      <c r="G17" s="64">
        <v>4</v>
      </c>
      <c r="H17" s="64">
        <v>1</v>
      </c>
      <c r="I17" s="64">
        <v>9</v>
      </c>
      <c r="J17" s="64" t="s">
        <v>369</v>
      </c>
      <c r="K17" s="64" t="s">
        <v>369</v>
      </c>
      <c r="L17" s="1099" t="str">
        <f t="shared" si="3"/>
        <v/>
      </c>
      <c r="M17" s="1099">
        <f t="shared" si="3"/>
        <v>14</v>
      </c>
      <c r="N17" s="1119" t="str">
        <f t="shared" si="3"/>
        <v>パルプ・紙・紙加工品製造業</v>
      </c>
      <c r="O17" s="64" t="s">
        <v>369</v>
      </c>
      <c r="P17" s="64" t="s">
        <v>369</v>
      </c>
      <c r="Q17" s="64" t="s">
        <v>369</v>
      </c>
      <c r="R17" s="64" t="s">
        <v>369</v>
      </c>
      <c r="S17" s="64" t="s">
        <v>369</v>
      </c>
      <c r="T17" s="64" t="s">
        <v>369</v>
      </c>
      <c r="U17" s="64" t="s">
        <v>369</v>
      </c>
      <c r="V17" s="64" t="s">
        <v>369</v>
      </c>
      <c r="W17" s="64" t="s">
        <v>369</v>
      </c>
      <c r="X17" s="64"/>
    </row>
    <row r="18" spans="1:24" x14ac:dyDescent="0.15">
      <c r="A18" s="1099"/>
      <c r="B18" s="1099">
        <v>15</v>
      </c>
      <c r="C18" s="1119" t="s">
        <v>498</v>
      </c>
      <c r="D18" s="1124">
        <f t="shared" si="4"/>
        <v>16</v>
      </c>
      <c r="E18" s="1124">
        <f t="shared" si="4"/>
        <v>206</v>
      </c>
      <c r="F18" s="64">
        <v>6</v>
      </c>
      <c r="G18" s="64">
        <v>11</v>
      </c>
      <c r="H18" s="64">
        <v>2</v>
      </c>
      <c r="I18" s="64">
        <v>14</v>
      </c>
      <c r="J18" s="64">
        <v>4</v>
      </c>
      <c r="K18" s="64">
        <v>49</v>
      </c>
      <c r="L18" s="1099" t="str">
        <f t="shared" si="3"/>
        <v/>
      </c>
      <c r="M18" s="1099">
        <f t="shared" si="3"/>
        <v>15</v>
      </c>
      <c r="N18" s="1119" t="str">
        <f t="shared" si="3"/>
        <v>印刷・同関連産業</v>
      </c>
      <c r="O18" s="64">
        <v>1</v>
      </c>
      <c r="P18" s="64">
        <v>24</v>
      </c>
      <c r="Q18" s="64">
        <v>3</v>
      </c>
      <c r="R18" s="64">
        <v>108</v>
      </c>
      <c r="S18" s="64" t="s">
        <v>369</v>
      </c>
      <c r="T18" s="64" t="s">
        <v>369</v>
      </c>
      <c r="U18" s="64" t="s">
        <v>369</v>
      </c>
      <c r="V18" s="64" t="s">
        <v>369</v>
      </c>
      <c r="W18" s="64" t="s">
        <v>369</v>
      </c>
      <c r="X18" s="64"/>
    </row>
    <row r="19" spans="1:24" x14ac:dyDescent="0.15">
      <c r="A19" s="1099"/>
      <c r="B19" s="1099">
        <v>16</v>
      </c>
      <c r="C19" s="1119" t="s">
        <v>105</v>
      </c>
      <c r="D19" s="1124">
        <f t="shared" si="4"/>
        <v>8</v>
      </c>
      <c r="E19" s="1124">
        <f t="shared" si="4"/>
        <v>393</v>
      </c>
      <c r="F19" s="64">
        <v>1</v>
      </c>
      <c r="G19" s="64">
        <v>1</v>
      </c>
      <c r="H19" s="64">
        <v>1</v>
      </c>
      <c r="I19" s="64">
        <v>5</v>
      </c>
      <c r="J19" s="64">
        <v>1</v>
      </c>
      <c r="K19" s="64">
        <v>18</v>
      </c>
      <c r="L19" s="1099" t="str">
        <f t="shared" si="3"/>
        <v/>
      </c>
      <c r="M19" s="1099">
        <f t="shared" si="3"/>
        <v>16</v>
      </c>
      <c r="N19" s="1119" t="str">
        <f t="shared" si="3"/>
        <v>化学工業</v>
      </c>
      <c r="O19" s="64" t="s">
        <v>369</v>
      </c>
      <c r="P19" s="64" t="s">
        <v>369</v>
      </c>
      <c r="Q19" s="64">
        <v>1</v>
      </c>
      <c r="R19" s="64">
        <v>48</v>
      </c>
      <c r="S19" s="64">
        <v>3</v>
      </c>
      <c r="T19" s="64">
        <v>208</v>
      </c>
      <c r="U19" s="64">
        <v>1</v>
      </c>
      <c r="V19" s="64">
        <v>113</v>
      </c>
      <c r="W19" s="64" t="s">
        <v>369</v>
      </c>
      <c r="X19" s="64"/>
    </row>
    <row r="20" spans="1:24" x14ac:dyDescent="0.15">
      <c r="A20" s="1099"/>
      <c r="B20" s="1099">
        <v>17</v>
      </c>
      <c r="C20" s="1129" t="s">
        <v>106</v>
      </c>
      <c r="D20" s="1124">
        <f t="shared" si="4"/>
        <v>5</v>
      </c>
      <c r="E20" s="1124">
        <f t="shared" si="4"/>
        <v>33</v>
      </c>
      <c r="F20" s="64">
        <v>2</v>
      </c>
      <c r="G20" s="64">
        <v>5</v>
      </c>
      <c r="H20" s="64">
        <v>1</v>
      </c>
      <c r="I20" s="64">
        <v>5</v>
      </c>
      <c r="J20" s="64">
        <v>2</v>
      </c>
      <c r="K20" s="64">
        <v>23</v>
      </c>
      <c r="L20" s="1099" t="str">
        <f t="shared" si="3"/>
        <v/>
      </c>
      <c r="M20" s="1099">
        <f t="shared" si="3"/>
        <v>17</v>
      </c>
      <c r="N20" s="1119" t="str">
        <f t="shared" si="3"/>
        <v>石油製品・石炭製品製造業</v>
      </c>
      <c r="O20" s="64" t="s">
        <v>369</v>
      </c>
      <c r="P20" s="64" t="s">
        <v>369</v>
      </c>
      <c r="Q20" s="64" t="s">
        <v>369</v>
      </c>
      <c r="R20" s="64" t="s">
        <v>369</v>
      </c>
      <c r="S20" s="64" t="s">
        <v>369</v>
      </c>
      <c r="T20" s="64" t="s">
        <v>369</v>
      </c>
      <c r="U20" s="64" t="s">
        <v>369</v>
      </c>
      <c r="V20" s="64" t="s">
        <v>369</v>
      </c>
      <c r="W20" s="64" t="s">
        <v>369</v>
      </c>
      <c r="X20" s="64"/>
    </row>
    <row r="21" spans="1:24" x14ac:dyDescent="0.15">
      <c r="A21" s="1099"/>
      <c r="B21" s="1099">
        <v>18</v>
      </c>
      <c r="C21" s="1119" t="s">
        <v>107</v>
      </c>
      <c r="D21" s="1124">
        <f t="shared" si="4"/>
        <v>10</v>
      </c>
      <c r="E21" s="1124">
        <f t="shared" si="4"/>
        <v>101</v>
      </c>
      <c r="F21" s="64">
        <v>2</v>
      </c>
      <c r="G21" s="64">
        <v>5</v>
      </c>
      <c r="H21" s="64">
        <v>6</v>
      </c>
      <c r="I21" s="64">
        <v>43</v>
      </c>
      <c r="J21" s="64">
        <v>1</v>
      </c>
      <c r="K21" s="64">
        <v>11</v>
      </c>
      <c r="L21" s="1099" t="str">
        <f t="shared" si="3"/>
        <v/>
      </c>
      <c r="M21" s="1099">
        <f t="shared" si="3"/>
        <v>18</v>
      </c>
      <c r="N21" s="1119" t="str">
        <f t="shared" si="3"/>
        <v>プラスッチク製品製造業</v>
      </c>
      <c r="O21" s="64" t="s">
        <v>369</v>
      </c>
      <c r="P21" s="64" t="s">
        <v>369</v>
      </c>
      <c r="Q21" s="64">
        <v>1</v>
      </c>
      <c r="R21" s="64">
        <v>42</v>
      </c>
      <c r="S21" s="64" t="s">
        <v>369</v>
      </c>
      <c r="T21" s="64" t="s">
        <v>369</v>
      </c>
      <c r="U21" s="64" t="s">
        <v>369</v>
      </c>
      <c r="V21" s="64" t="s">
        <v>369</v>
      </c>
      <c r="W21" s="64" t="s">
        <v>369</v>
      </c>
      <c r="X21" s="64"/>
    </row>
    <row r="22" spans="1:24" x14ac:dyDescent="0.15">
      <c r="A22" s="1099"/>
      <c r="B22" s="1099">
        <v>19</v>
      </c>
      <c r="C22" s="1119" t="s">
        <v>108</v>
      </c>
      <c r="D22" s="1124">
        <f t="shared" si="4"/>
        <v>3</v>
      </c>
      <c r="E22" s="1124">
        <f t="shared" si="4"/>
        <v>392</v>
      </c>
      <c r="F22" s="64">
        <v>1</v>
      </c>
      <c r="G22" s="64">
        <v>4</v>
      </c>
      <c r="H22" s="64" t="s">
        <v>369</v>
      </c>
      <c r="I22" s="64" t="s">
        <v>369</v>
      </c>
      <c r="J22" s="64" t="s">
        <v>369</v>
      </c>
      <c r="K22" s="64" t="s">
        <v>369</v>
      </c>
      <c r="L22" s="1099" t="str">
        <f t="shared" si="3"/>
        <v/>
      </c>
      <c r="M22" s="1099">
        <f t="shared" si="3"/>
        <v>19</v>
      </c>
      <c r="N22" s="1119" t="str">
        <f t="shared" si="3"/>
        <v>ゴム製品製造業</v>
      </c>
      <c r="O22" s="64" t="s">
        <v>369</v>
      </c>
      <c r="P22" s="64" t="s">
        <v>369</v>
      </c>
      <c r="Q22" s="64" t="s">
        <v>369</v>
      </c>
      <c r="R22" s="64" t="s">
        <v>369</v>
      </c>
      <c r="S22" s="64" t="s">
        <v>369</v>
      </c>
      <c r="T22" s="64" t="s">
        <v>369</v>
      </c>
      <c r="U22" s="64">
        <v>1</v>
      </c>
      <c r="V22" s="64">
        <v>388</v>
      </c>
      <c r="W22" s="64">
        <v>1</v>
      </c>
      <c r="X22" s="64"/>
    </row>
    <row r="23" spans="1:24" ht="27" x14ac:dyDescent="0.15">
      <c r="A23" s="1099"/>
      <c r="B23" s="1099">
        <v>20</v>
      </c>
      <c r="C23" s="1129" t="s">
        <v>1559</v>
      </c>
      <c r="D23" s="1124">
        <f t="shared" si="4"/>
        <v>1</v>
      </c>
      <c r="E23" s="1124">
        <f t="shared" si="4"/>
        <v>2</v>
      </c>
      <c r="F23" s="64">
        <v>1</v>
      </c>
      <c r="G23" s="64">
        <v>2</v>
      </c>
      <c r="H23" s="64" t="s">
        <v>369</v>
      </c>
      <c r="I23" s="64" t="s">
        <v>369</v>
      </c>
      <c r="J23" s="64" t="s">
        <v>369</v>
      </c>
      <c r="K23" s="64" t="s">
        <v>369</v>
      </c>
      <c r="L23" s="1099" t="str">
        <f t="shared" si="3"/>
        <v/>
      </c>
      <c r="M23" s="1099">
        <f t="shared" si="3"/>
        <v>20</v>
      </c>
      <c r="N23" s="1119" t="str">
        <f t="shared" si="3"/>
        <v>なめし革・同製品・毛皮製造業</v>
      </c>
      <c r="O23" s="64" t="s">
        <v>369</v>
      </c>
      <c r="P23" s="64" t="s">
        <v>369</v>
      </c>
      <c r="Q23" s="64" t="s">
        <v>369</v>
      </c>
      <c r="R23" s="64" t="s">
        <v>369</v>
      </c>
      <c r="S23" s="64" t="s">
        <v>369</v>
      </c>
      <c r="T23" s="64" t="s">
        <v>369</v>
      </c>
      <c r="U23" s="64" t="s">
        <v>369</v>
      </c>
      <c r="V23" s="64" t="s">
        <v>369</v>
      </c>
      <c r="W23" s="64" t="s">
        <v>369</v>
      </c>
      <c r="X23" s="64"/>
    </row>
    <row r="24" spans="1:24" x14ac:dyDescent="0.15">
      <c r="A24" s="1099"/>
      <c r="B24" s="1099">
        <v>21</v>
      </c>
      <c r="C24" s="1119" t="s">
        <v>429</v>
      </c>
      <c r="D24" s="1124">
        <f t="shared" si="4"/>
        <v>7</v>
      </c>
      <c r="E24" s="1124">
        <f t="shared" si="4"/>
        <v>28</v>
      </c>
      <c r="F24" s="64">
        <v>3</v>
      </c>
      <c r="G24" s="64">
        <v>3</v>
      </c>
      <c r="H24" s="64">
        <v>3</v>
      </c>
      <c r="I24" s="64">
        <v>15</v>
      </c>
      <c r="J24" s="64">
        <v>1</v>
      </c>
      <c r="K24" s="64">
        <v>10</v>
      </c>
      <c r="L24" s="1099" t="str">
        <f t="shared" si="3"/>
        <v/>
      </c>
      <c r="M24" s="1099">
        <f t="shared" si="3"/>
        <v>21</v>
      </c>
      <c r="N24" s="1119" t="str">
        <f t="shared" si="3"/>
        <v>窯業・土石製品製造業</v>
      </c>
      <c r="O24" s="64" t="s">
        <v>369</v>
      </c>
      <c r="P24" s="64" t="s">
        <v>369</v>
      </c>
      <c r="Q24" s="64" t="s">
        <v>369</v>
      </c>
      <c r="R24" s="64" t="s">
        <v>369</v>
      </c>
      <c r="S24" s="64" t="s">
        <v>369</v>
      </c>
      <c r="T24" s="64" t="s">
        <v>369</v>
      </c>
      <c r="U24" s="64" t="s">
        <v>369</v>
      </c>
      <c r="V24" s="64" t="s">
        <v>369</v>
      </c>
      <c r="W24" s="64" t="s">
        <v>369</v>
      </c>
      <c r="X24" s="64"/>
    </row>
    <row r="25" spans="1:24" x14ac:dyDescent="0.15">
      <c r="A25" s="1099"/>
      <c r="B25" s="1099">
        <v>22</v>
      </c>
      <c r="C25" s="1119" t="s">
        <v>466</v>
      </c>
      <c r="D25" s="1124">
        <f t="shared" si="4"/>
        <v>9</v>
      </c>
      <c r="E25" s="1124">
        <f t="shared" si="4"/>
        <v>407</v>
      </c>
      <c r="F25" s="64" t="s">
        <v>369</v>
      </c>
      <c r="G25" s="64" t="s">
        <v>369</v>
      </c>
      <c r="H25" s="64">
        <v>2</v>
      </c>
      <c r="I25" s="64">
        <v>13</v>
      </c>
      <c r="J25" s="64">
        <v>1</v>
      </c>
      <c r="K25" s="64">
        <v>10</v>
      </c>
      <c r="L25" s="1099" t="str">
        <f t="shared" si="3"/>
        <v/>
      </c>
      <c r="M25" s="1099">
        <f t="shared" si="3"/>
        <v>22</v>
      </c>
      <c r="N25" s="1119" t="str">
        <f t="shared" si="3"/>
        <v>鉄鋼業</v>
      </c>
      <c r="O25" s="64">
        <v>1</v>
      </c>
      <c r="P25" s="64">
        <v>22</v>
      </c>
      <c r="Q25" s="64">
        <v>1</v>
      </c>
      <c r="R25" s="64">
        <v>35</v>
      </c>
      <c r="S25" s="64">
        <v>3</v>
      </c>
      <c r="T25" s="64">
        <v>218</v>
      </c>
      <c r="U25" s="64">
        <v>1</v>
      </c>
      <c r="V25" s="64">
        <v>109</v>
      </c>
      <c r="W25" s="64" t="s">
        <v>369</v>
      </c>
      <c r="X25" s="64"/>
    </row>
    <row r="26" spans="1:24" x14ac:dyDescent="0.15">
      <c r="A26" s="1099"/>
      <c r="B26" s="1099">
        <v>23</v>
      </c>
      <c r="C26" s="1119" t="s">
        <v>1984</v>
      </c>
      <c r="D26" s="1124">
        <f t="shared" si="4"/>
        <v>1</v>
      </c>
      <c r="E26" s="1124">
        <f t="shared" si="4"/>
        <v>2</v>
      </c>
      <c r="F26" s="64">
        <v>1</v>
      </c>
      <c r="G26" s="64">
        <v>2</v>
      </c>
      <c r="H26" s="64" t="s">
        <v>369</v>
      </c>
      <c r="I26" s="64" t="s">
        <v>369</v>
      </c>
      <c r="J26" s="64" t="s">
        <v>369</v>
      </c>
      <c r="K26" s="64" t="s">
        <v>369</v>
      </c>
      <c r="L26" s="1099" t="str">
        <f t="shared" si="3"/>
        <v/>
      </c>
      <c r="M26" s="1099">
        <f t="shared" si="3"/>
        <v>23</v>
      </c>
      <c r="N26" s="1119" t="str">
        <f t="shared" si="3"/>
        <v>非鉄金属製造業</v>
      </c>
      <c r="O26" s="64" t="s">
        <v>369</v>
      </c>
      <c r="P26" s="64" t="s">
        <v>369</v>
      </c>
      <c r="Q26" s="64" t="s">
        <v>369</v>
      </c>
      <c r="R26" s="64" t="s">
        <v>369</v>
      </c>
      <c r="S26" s="64" t="s">
        <v>369</v>
      </c>
      <c r="T26" s="64" t="s">
        <v>369</v>
      </c>
      <c r="U26" s="64" t="s">
        <v>369</v>
      </c>
      <c r="V26" s="64" t="s">
        <v>369</v>
      </c>
      <c r="W26" s="64" t="s">
        <v>369</v>
      </c>
      <c r="X26" s="64"/>
    </row>
    <row r="27" spans="1:24" x14ac:dyDescent="0.15">
      <c r="A27" s="1099"/>
      <c r="B27" s="1099">
        <v>24</v>
      </c>
      <c r="C27" s="1119" t="s">
        <v>467</v>
      </c>
      <c r="D27" s="1124">
        <f t="shared" si="4"/>
        <v>26</v>
      </c>
      <c r="E27" s="1124">
        <f t="shared" si="4"/>
        <v>307</v>
      </c>
      <c r="F27" s="64">
        <v>8</v>
      </c>
      <c r="G27" s="64">
        <v>20</v>
      </c>
      <c r="H27" s="64">
        <v>10</v>
      </c>
      <c r="I27" s="64">
        <v>63</v>
      </c>
      <c r="J27" s="64">
        <v>2</v>
      </c>
      <c r="K27" s="64">
        <v>25</v>
      </c>
      <c r="L27" s="1099" t="str">
        <f t="shared" si="3"/>
        <v/>
      </c>
      <c r="M27" s="1099">
        <f t="shared" si="3"/>
        <v>24</v>
      </c>
      <c r="N27" s="1119" t="str">
        <f t="shared" si="3"/>
        <v>金属製品製造業</v>
      </c>
      <c r="O27" s="64">
        <v>3</v>
      </c>
      <c r="P27" s="64">
        <v>75</v>
      </c>
      <c r="Q27" s="64">
        <v>3</v>
      </c>
      <c r="R27" s="64">
        <v>124</v>
      </c>
      <c r="S27" s="64" t="s">
        <v>369</v>
      </c>
      <c r="T27" s="64" t="s">
        <v>369</v>
      </c>
      <c r="U27" s="64" t="s">
        <v>369</v>
      </c>
      <c r="V27" s="64" t="s">
        <v>369</v>
      </c>
      <c r="W27" s="64" t="s">
        <v>369</v>
      </c>
      <c r="X27" s="64"/>
    </row>
    <row r="28" spans="1:24" x14ac:dyDescent="0.15">
      <c r="A28" s="1099"/>
      <c r="B28" s="1099">
        <v>25</v>
      </c>
      <c r="C28" s="1119" t="s">
        <v>47</v>
      </c>
      <c r="D28" s="1124">
        <f t="shared" si="4"/>
        <v>5</v>
      </c>
      <c r="E28" s="1124">
        <f t="shared" si="4"/>
        <v>56</v>
      </c>
      <c r="F28" s="64">
        <v>2</v>
      </c>
      <c r="G28" s="64">
        <v>5</v>
      </c>
      <c r="H28" s="64">
        <v>1</v>
      </c>
      <c r="I28" s="64">
        <v>5</v>
      </c>
      <c r="J28" s="64">
        <v>1</v>
      </c>
      <c r="K28" s="64">
        <v>12</v>
      </c>
      <c r="L28" s="1099" t="str">
        <f t="shared" si="3"/>
        <v/>
      </c>
      <c r="M28" s="1099">
        <f t="shared" si="3"/>
        <v>25</v>
      </c>
      <c r="N28" s="1119" t="str">
        <f t="shared" si="3"/>
        <v>はん用機械器具製造業</v>
      </c>
      <c r="O28" s="64" t="s">
        <v>369</v>
      </c>
      <c r="P28" s="64" t="s">
        <v>369</v>
      </c>
      <c r="Q28" s="64">
        <v>1</v>
      </c>
      <c r="R28" s="64">
        <v>34</v>
      </c>
      <c r="S28" s="64" t="s">
        <v>369</v>
      </c>
      <c r="T28" s="64" t="s">
        <v>369</v>
      </c>
      <c r="U28" s="64" t="s">
        <v>369</v>
      </c>
      <c r="V28" s="64" t="s">
        <v>369</v>
      </c>
      <c r="W28" s="64" t="s">
        <v>369</v>
      </c>
      <c r="X28" s="64"/>
    </row>
    <row r="29" spans="1:24" x14ac:dyDescent="0.15">
      <c r="A29" s="1099"/>
      <c r="B29" s="1099">
        <v>26</v>
      </c>
      <c r="C29" s="1119" t="s">
        <v>753</v>
      </c>
      <c r="D29" s="1124">
        <f t="shared" si="4"/>
        <v>13</v>
      </c>
      <c r="E29" s="1124">
        <f t="shared" si="4"/>
        <v>292</v>
      </c>
      <c r="F29" s="64">
        <v>7</v>
      </c>
      <c r="G29" s="64">
        <v>23</v>
      </c>
      <c r="H29" s="64">
        <v>2</v>
      </c>
      <c r="I29" s="64">
        <v>10</v>
      </c>
      <c r="J29" s="64" t="s">
        <v>369</v>
      </c>
      <c r="K29" s="64" t="s">
        <v>369</v>
      </c>
      <c r="L29" s="1099" t="str">
        <f t="shared" si="3"/>
        <v/>
      </c>
      <c r="M29" s="1099">
        <f t="shared" si="3"/>
        <v>26</v>
      </c>
      <c r="N29" s="1119" t="str">
        <f t="shared" si="3"/>
        <v>生産用機械器具製造業</v>
      </c>
      <c r="O29" s="64">
        <v>1</v>
      </c>
      <c r="P29" s="64">
        <v>26</v>
      </c>
      <c r="Q29" s="64">
        <v>1</v>
      </c>
      <c r="R29" s="64">
        <v>42</v>
      </c>
      <c r="S29" s="64">
        <v>1</v>
      </c>
      <c r="T29" s="64">
        <v>81</v>
      </c>
      <c r="U29" s="64">
        <v>1</v>
      </c>
      <c r="V29" s="64">
        <v>110</v>
      </c>
      <c r="W29" s="64" t="s">
        <v>369</v>
      </c>
      <c r="X29" s="64"/>
    </row>
    <row r="30" spans="1:24" x14ac:dyDescent="0.15">
      <c r="A30" s="1099"/>
      <c r="B30" s="1099">
        <v>27</v>
      </c>
      <c r="C30" s="1119" t="s">
        <v>1560</v>
      </c>
      <c r="D30" s="1124">
        <f t="shared" si="4"/>
        <v>3</v>
      </c>
      <c r="E30" s="1124">
        <f t="shared" si="4"/>
        <v>12</v>
      </c>
      <c r="F30" s="64">
        <v>2</v>
      </c>
      <c r="G30" s="64">
        <v>6</v>
      </c>
      <c r="H30" s="64">
        <v>1</v>
      </c>
      <c r="I30" s="64">
        <v>6</v>
      </c>
      <c r="J30" s="64" t="s">
        <v>369</v>
      </c>
      <c r="K30" s="64" t="s">
        <v>369</v>
      </c>
      <c r="L30" s="1099" t="str">
        <f t="shared" si="3"/>
        <v/>
      </c>
      <c r="M30" s="1099">
        <f t="shared" si="3"/>
        <v>27</v>
      </c>
      <c r="N30" s="1119" t="str">
        <f t="shared" si="3"/>
        <v>業務用機械器具製造業</v>
      </c>
      <c r="O30" s="64" t="s">
        <v>369</v>
      </c>
      <c r="P30" s="64" t="s">
        <v>369</v>
      </c>
      <c r="Q30" s="64" t="s">
        <v>369</v>
      </c>
      <c r="R30" s="64" t="s">
        <v>369</v>
      </c>
      <c r="S30" s="64" t="s">
        <v>369</v>
      </c>
      <c r="T30" s="64" t="s">
        <v>369</v>
      </c>
      <c r="U30" s="64" t="s">
        <v>369</v>
      </c>
      <c r="V30" s="64" t="s">
        <v>369</v>
      </c>
      <c r="W30" s="64" t="s">
        <v>369</v>
      </c>
      <c r="X30" s="64"/>
    </row>
    <row r="31" spans="1:24" ht="27" x14ac:dyDescent="0.15">
      <c r="A31" s="1099"/>
      <c r="B31" s="1099">
        <v>28</v>
      </c>
      <c r="C31" s="1130" t="s">
        <v>754</v>
      </c>
      <c r="D31" s="1124">
        <f t="shared" si="4"/>
        <v>3</v>
      </c>
      <c r="E31" s="1124">
        <f t="shared" si="4"/>
        <v>307</v>
      </c>
      <c r="F31" s="64" t="s">
        <v>369</v>
      </c>
      <c r="G31" s="64" t="s">
        <v>369</v>
      </c>
      <c r="H31" s="1131" t="s">
        <v>369</v>
      </c>
      <c r="I31" s="1131" t="s">
        <v>369</v>
      </c>
      <c r="J31" s="64">
        <v>1</v>
      </c>
      <c r="K31" s="64">
        <v>17</v>
      </c>
      <c r="L31" s="1099" t="str">
        <f t="shared" si="3"/>
        <v/>
      </c>
      <c r="M31" s="1099">
        <f t="shared" si="3"/>
        <v>28</v>
      </c>
      <c r="N31" s="1119" t="str">
        <f t="shared" si="3"/>
        <v>電子部品・デバイス・電子回路製造業</v>
      </c>
      <c r="O31" s="64" t="s">
        <v>369</v>
      </c>
      <c r="P31" s="64" t="s">
        <v>369</v>
      </c>
      <c r="Q31" s="64">
        <v>1</v>
      </c>
      <c r="R31" s="64">
        <v>42</v>
      </c>
      <c r="S31" s="64" t="s">
        <v>369</v>
      </c>
      <c r="T31" s="64" t="s">
        <v>369</v>
      </c>
      <c r="U31" s="64">
        <v>1</v>
      </c>
      <c r="V31" s="64">
        <v>248</v>
      </c>
      <c r="W31" s="64" t="s">
        <v>369</v>
      </c>
      <c r="X31" s="64"/>
    </row>
    <row r="32" spans="1:24" x14ac:dyDescent="0.15">
      <c r="A32" s="1099"/>
      <c r="B32" s="1099">
        <v>29</v>
      </c>
      <c r="C32" s="1119" t="s">
        <v>755</v>
      </c>
      <c r="D32" s="1124">
        <f t="shared" si="4"/>
        <v>11</v>
      </c>
      <c r="E32" s="1124">
        <f t="shared" si="4"/>
        <v>152</v>
      </c>
      <c r="F32" s="64">
        <v>5</v>
      </c>
      <c r="G32" s="64">
        <v>12</v>
      </c>
      <c r="H32" s="64">
        <v>2</v>
      </c>
      <c r="I32" s="64">
        <v>12</v>
      </c>
      <c r="J32" s="64">
        <v>1</v>
      </c>
      <c r="K32" s="64">
        <v>15</v>
      </c>
      <c r="L32" s="1099" t="str">
        <f t="shared" si="3"/>
        <v/>
      </c>
      <c r="M32" s="1099">
        <f t="shared" si="3"/>
        <v>29</v>
      </c>
      <c r="N32" s="1119" t="str">
        <f t="shared" si="3"/>
        <v>電機機械器具製造業</v>
      </c>
      <c r="O32" s="64">
        <v>2</v>
      </c>
      <c r="P32" s="64">
        <v>48</v>
      </c>
      <c r="Q32" s="64" t="s">
        <v>369</v>
      </c>
      <c r="R32" s="64" t="s">
        <v>369</v>
      </c>
      <c r="S32" s="64">
        <v>1</v>
      </c>
      <c r="T32" s="64">
        <v>65</v>
      </c>
      <c r="U32" s="64" t="s">
        <v>369</v>
      </c>
      <c r="V32" s="64" t="s">
        <v>369</v>
      </c>
      <c r="W32" s="64" t="s">
        <v>369</v>
      </c>
      <c r="X32" s="64"/>
    </row>
    <row r="33" spans="1:26" x14ac:dyDescent="0.15">
      <c r="A33" s="1099"/>
      <c r="B33" s="1099">
        <v>31</v>
      </c>
      <c r="C33" s="1119" t="s">
        <v>472</v>
      </c>
      <c r="D33" s="1124">
        <f t="shared" si="4"/>
        <v>5</v>
      </c>
      <c r="E33" s="1124">
        <f t="shared" si="4"/>
        <v>40</v>
      </c>
      <c r="F33" s="64">
        <v>2</v>
      </c>
      <c r="G33" s="64">
        <v>4</v>
      </c>
      <c r="H33" s="64">
        <v>1</v>
      </c>
      <c r="I33" s="64">
        <v>9</v>
      </c>
      <c r="J33" s="64">
        <v>2</v>
      </c>
      <c r="K33" s="64">
        <v>27</v>
      </c>
      <c r="L33" s="1099" t="str">
        <f t="shared" si="3"/>
        <v/>
      </c>
      <c r="M33" s="1099">
        <f t="shared" si="3"/>
        <v>31</v>
      </c>
      <c r="N33" s="1119" t="str">
        <f t="shared" si="3"/>
        <v>輸送用機械器具製造業</v>
      </c>
      <c r="O33" s="64" t="s">
        <v>369</v>
      </c>
      <c r="P33" s="64" t="s">
        <v>369</v>
      </c>
      <c r="Q33" s="64" t="s">
        <v>369</v>
      </c>
      <c r="R33" s="64" t="s">
        <v>369</v>
      </c>
      <c r="S33" s="64" t="s">
        <v>369</v>
      </c>
      <c r="T33" s="64" t="s">
        <v>369</v>
      </c>
      <c r="U33" s="64" t="s">
        <v>369</v>
      </c>
      <c r="V33" s="64" t="s">
        <v>369</v>
      </c>
      <c r="W33" s="64" t="s">
        <v>369</v>
      </c>
      <c r="X33" s="64"/>
    </row>
    <row r="34" spans="1:26" ht="14.25" customHeight="1" x14ac:dyDescent="0.15">
      <c r="A34" s="1099"/>
      <c r="B34" s="1099">
        <v>32</v>
      </c>
      <c r="C34" s="1119" t="s">
        <v>731</v>
      </c>
      <c r="D34" s="1124">
        <f t="shared" si="4"/>
        <v>7</v>
      </c>
      <c r="E34" s="1124">
        <f t="shared" si="4"/>
        <v>27</v>
      </c>
      <c r="F34" s="64">
        <v>5</v>
      </c>
      <c r="G34" s="64">
        <v>14</v>
      </c>
      <c r="H34" s="64">
        <v>2</v>
      </c>
      <c r="I34" s="64">
        <v>13</v>
      </c>
      <c r="J34" s="64" t="s">
        <v>369</v>
      </c>
      <c r="K34" s="64" t="s">
        <v>369</v>
      </c>
      <c r="L34" s="1099" t="str">
        <f t="shared" si="3"/>
        <v/>
      </c>
      <c r="M34" s="1099">
        <f t="shared" si="3"/>
        <v>32</v>
      </c>
      <c r="N34" s="1119" t="str">
        <f t="shared" si="3"/>
        <v>その他の製造業</v>
      </c>
      <c r="O34" s="64" t="s">
        <v>369</v>
      </c>
      <c r="P34" s="64" t="s">
        <v>369</v>
      </c>
      <c r="Q34" s="64" t="s">
        <v>369</v>
      </c>
      <c r="R34" s="64" t="s">
        <v>369</v>
      </c>
      <c r="S34" s="64" t="s">
        <v>369</v>
      </c>
      <c r="T34" s="64" t="s">
        <v>369</v>
      </c>
      <c r="U34" s="64" t="s">
        <v>369</v>
      </c>
      <c r="V34" s="64" t="s">
        <v>369</v>
      </c>
      <c r="W34" s="64" t="s">
        <v>369</v>
      </c>
      <c r="X34" s="64"/>
    </row>
    <row r="35" spans="1:26" ht="13.5" customHeight="1" x14ac:dyDescent="0.15">
      <c r="A35" s="1126" t="s">
        <v>2070</v>
      </c>
      <c r="B35" s="1127" t="s">
        <v>1563</v>
      </c>
      <c r="C35" s="1127"/>
      <c r="D35" s="1120">
        <f t="shared" si="4"/>
        <v>2</v>
      </c>
      <c r="E35" s="1120">
        <f t="shared" si="4"/>
        <v>9</v>
      </c>
      <c r="F35" s="1123">
        <v>1</v>
      </c>
      <c r="G35" s="1123">
        <v>1</v>
      </c>
      <c r="H35" s="1123">
        <v>1</v>
      </c>
      <c r="I35" s="1123">
        <v>8</v>
      </c>
      <c r="J35" s="1123" t="s">
        <v>369</v>
      </c>
      <c r="K35" s="1123" t="s">
        <v>369</v>
      </c>
      <c r="L35" s="1114" t="str">
        <f t="shared" ref="L35:N41" si="5">IF(A35="","",A35)</f>
        <v>F</v>
      </c>
      <c r="M35" s="1115" t="str">
        <f t="shared" si="5"/>
        <v>電気・ガス・熱供給・水道業</v>
      </c>
      <c r="N35" s="1115"/>
      <c r="O35" s="1123" t="str">
        <f t="shared" ref="O35:W35" si="6">IF(SUM(O36)=0,"-",SUM(O36))</f>
        <v>-</v>
      </c>
      <c r="P35" s="1123" t="str">
        <f t="shared" si="6"/>
        <v>-</v>
      </c>
      <c r="Q35" s="1123" t="str">
        <f t="shared" si="6"/>
        <v>-</v>
      </c>
      <c r="R35" s="1123" t="str">
        <f t="shared" si="6"/>
        <v>-</v>
      </c>
      <c r="S35" s="1123" t="str">
        <f t="shared" si="6"/>
        <v>-</v>
      </c>
      <c r="T35" s="1123" t="str">
        <f t="shared" si="6"/>
        <v>-</v>
      </c>
      <c r="U35" s="1123" t="str">
        <f t="shared" si="6"/>
        <v>-</v>
      </c>
      <c r="V35" s="1123" t="str">
        <f t="shared" si="6"/>
        <v>-</v>
      </c>
      <c r="W35" s="1123" t="str">
        <f t="shared" si="6"/>
        <v>-</v>
      </c>
      <c r="X35" s="1123"/>
    </row>
    <row r="36" spans="1:26" x14ac:dyDescent="0.15">
      <c r="A36" s="1099"/>
      <c r="B36" s="1118" t="s">
        <v>1565</v>
      </c>
      <c r="C36" s="1119" t="s">
        <v>1564</v>
      </c>
      <c r="D36" s="1124">
        <f t="shared" si="4"/>
        <v>2</v>
      </c>
      <c r="E36" s="1124">
        <f t="shared" si="4"/>
        <v>9</v>
      </c>
      <c r="F36" s="64">
        <v>1</v>
      </c>
      <c r="G36" s="64">
        <v>1</v>
      </c>
      <c r="H36" s="64">
        <v>1</v>
      </c>
      <c r="I36" s="64">
        <v>8</v>
      </c>
      <c r="J36" s="64" t="s">
        <v>369</v>
      </c>
      <c r="K36" s="64" t="s">
        <v>369</v>
      </c>
      <c r="L36" s="1099" t="str">
        <f t="shared" si="5"/>
        <v/>
      </c>
      <c r="M36" s="1099" t="str">
        <f t="shared" si="5"/>
        <v>36</v>
      </c>
      <c r="N36" s="1119" t="str">
        <f>IF(C36="","",C36)</f>
        <v>水道業</v>
      </c>
      <c r="O36" s="64" t="s">
        <v>369</v>
      </c>
      <c r="P36" s="64" t="s">
        <v>369</v>
      </c>
      <c r="Q36" s="64" t="s">
        <v>369</v>
      </c>
      <c r="R36" s="64" t="s">
        <v>369</v>
      </c>
      <c r="S36" s="64" t="s">
        <v>369</v>
      </c>
      <c r="T36" s="64" t="s">
        <v>369</v>
      </c>
      <c r="U36" s="64" t="s">
        <v>369</v>
      </c>
      <c r="V36" s="64" t="s">
        <v>369</v>
      </c>
      <c r="W36" s="64" t="s">
        <v>369</v>
      </c>
      <c r="X36" s="64"/>
    </row>
    <row r="37" spans="1:26" ht="13.5" customHeight="1" x14ac:dyDescent="0.15">
      <c r="A37" s="1121" t="s">
        <v>88</v>
      </c>
      <c r="B37" s="1127" t="s">
        <v>411</v>
      </c>
      <c r="C37" s="1127"/>
      <c r="D37" s="1120">
        <f t="shared" si="4"/>
        <v>20</v>
      </c>
      <c r="E37" s="1120">
        <f t="shared" si="4"/>
        <v>101</v>
      </c>
      <c r="F37" s="1123">
        <v>12</v>
      </c>
      <c r="G37" s="1123">
        <v>27</v>
      </c>
      <c r="H37" s="1123">
        <v>6</v>
      </c>
      <c r="I37" s="1123">
        <v>38</v>
      </c>
      <c r="J37" s="1123">
        <v>2</v>
      </c>
      <c r="K37" s="1123">
        <v>36</v>
      </c>
      <c r="L37" s="1114" t="str">
        <f t="shared" si="5"/>
        <v>G</v>
      </c>
      <c r="M37" s="1115" t="str">
        <f t="shared" si="5"/>
        <v>情報通信業</v>
      </c>
      <c r="N37" s="1115"/>
      <c r="O37" s="1123" t="str">
        <f t="shared" ref="O37:W37" si="7">IF(SUM(O38:O41)=0,"-",SUM(O38:O41))</f>
        <v>-</v>
      </c>
      <c r="P37" s="1123" t="str">
        <f t="shared" si="7"/>
        <v>-</v>
      </c>
      <c r="Q37" s="1123" t="str">
        <f t="shared" si="7"/>
        <v>-</v>
      </c>
      <c r="R37" s="1123" t="str">
        <f t="shared" si="7"/>
        <v>-</v>
      </c>
      <c r="S37" s="1123" t="str">
        <f t="shared" si="7"/>
        <v>-</v>
      </c>
      <c r="T37" s="1123" t="str">
        <f t="shared" si="7"/>
        <v>-</v>
      </c>
      <c r="U37" s="1123" t="str">
        <f t="shared" si="7"/>
        <v>-</v>
      </c>
      <c r="V37" s="1123" t="str">
        <f t="shared" si="7"/>
        <v>-</v>
      </c>
      <c r="W37" s="1123" t="str">
        <f t="shared" si="7"/>
        <v>-</v>
      </c>
      <c r="X37" s="1123"/>
    </row>
    <row r="38" spans="1:26" x14ac:dyDescent="0.15">
      <c r="A38" s="1099"/>
      <c r="B38" s="1099">
        <v>37</v>
      </c>
      <c r="C38" s="1119" t="s">
        <v>412</v>
      </c>
      <c r="D38" s="1124">
        <f t="shared" si="4"/>
        <v>1</v>
      </c>
      <c r="E38" s="1124">
        <f t="shared" si="4"/>
        <v>8</v>
      </c>
      <c r="F38" s="64" t="s">
        <v>369</v>
      </c>
      <c r="G38" s="64" t="s">
        <v>369</v>
      </c>
      <c r="H38" s="64">
        <v>1</v>
      </c>
      <c r="I38" s="64">
        <v>8</v>
      </c>
      <c r="J38" s="64" t="s">
        <v>369</v>
      </c>
      <c r="K38" s="64" t="s">
        <v>369</v>
      </c>
      <c r="L38" s="1099" t="str">
        <f t="shared" si="5"/>
        <v/>
      </c>
      <c r="M38" s="1099">
        <f t="shared" si="5"/>
        <v>37</v>
      </c>
      <c r="N38" s="1119" t="str">
        <f t="shared" si="5"/>
        <v>通信業</v>
      </c>
      <c r="O38" s="64" t="s">
        <v>369</v>
      </c>
      <c r="P38" s="64" t="s">
        <v>369</v>
      </c>
      <c r="Q38" s="64" t="s">
        <v>369</v>
      </c>
      <c r="R38" s="64" t="s">
        <v>369</v>
      </c>
      <c r="S38" s="64" t="s">
        <v>369</v>
      </c>
      <c r="T38" s="64" t="s">
        <v>369</v>
      </c>
      <c r="U38" s="64" t="s">
        <v>369</v>
      </c>
      <c r="V38" s="64" t="s">
        <v>369</v>
      </c>
      <c r="W38" s="64" t="s">
        <v>369</v>
      </c>
      <c r="X38" s="64"/>
    </row>
    <row r="39" spans="1:26" x14ac:dyDescent="0.15">
      <c r="A39" s="1099"/>
      <c r="B39" s="1099">
        <v>39</v>
      </c>
      <c r="C39" s="1119" t="s">
        <v>413</v>
      </c>
      <c r="D39" s="1124">
        <f t="shared" si="4"/>
        <v>14</v>
      </c>
      <c r="E39" s="1124">
        <f t="shared" si="4"/>
        <v>78</v>
      </c>
      <c r="F39" s="64">
        <v>8</v>
      </c>
      <c r="G39" s="64">
        <v>18</v>
      </c>
      <c r="H39" s="64">
        <v>4</v>
      </c>
      <c r="I39" s="64">
        <v>24</v>
      </c>
      <c r="J39" s="64">
        <v>2</v>
      </c>
      <c r="K39" s="64">
        <v>36</v>
      </c>
      <c r="L39" s="1099" t="str">
        <f t="shared" si="5"/>
        <v/>
      </c>
      <c r="M39" s="1099">
        <f t="shared" si="5"/>
        <v>39</v>
      </c>
      <c r="N39" s="1119" t="str">
        <f t="shared" si="5"/>
        <v>情報サービス業</v>
      </c>
      <c r="O39" s="64" t="s">
        <v>369</v>
      </c>
      <c r="P39" s="64" t="s">
        <v>369</v>
      </c>
      <c r="Q39" s="64" t="s">
        <v>369</v>
      </c>
      <c r="R39" s="64" t="s">
        <v>369</v>
      </c>
      <c r="S39" s="64" t="s">
        <v>369</v>
      </c>
      <c r="T39" s="64" t="s">
        <v>369</v>
      </c>
      <c r="U39" s="64" t="s">
        <v>369</v>
      </c>
      <c r="V39" s="64" t="s">
        <v>369</v>
      </c>
      <c r="W39" s="64" t="s">
        <v>369</v>
      </c>
      <c r="X39" s="64"/>
    </row>
    <row r="40" spans="1:26" ht="27" x14ac:dyDescent="0.15">
      <c r="A40" s="1099"/>
      <c r="B40" s="1099">
        <v>40</v>
      </c>
      <c r="C40" s="1129" t="s">
        <v>1985</v>
      </c>
      <c r="D40" s="1124">
        <f t="shared" si="4"/>
        <v>3</v>
      </c>
      <c r="E40" s="1124">
        <f t="shared" si="4"/>
        <v>5</v>
      </c>
      <c r="F40" s="64">
        <v>3</v>
      </c>
      <c r="G40" s="64">
        <v>5</v>
      </c>
      <c r="H40" s="64" t="s">
        <v>369</v>
      </c>
      <c r="I40" s="64" t="s">
        <v>369</v>
      </c>
      <c r="J40" s="64" t="s">
        <v>369</v>
      </c>
      <c r="K40" s="64" t="s">
        <v>369</v>
      </c>
      <c r="L40" s="1099" t="str">
        <f t="shared" si="5"/>
        <v/>
      </c>
      <c r="M40" s="1099">
        <f t="shared" si="5"/>
        <v>40</v>
      </c>
      <c r="N40" s="1119" t="str">
        <f t="shared" si="5"/>
        <v>インターネット附随サービス業</v>
      </c>
      <c r="O40" s="64" t="s">
        <v>369</v>
      </c>
      <c r="P40" s="64" t="s">
        <v>369</v>
      </c>
      <c r="Q40" s="64" t="s">
        <v>369</v>
      </c>
      <c r="R40" s="64" t="s">
        <v>369</v>
      </c>
      <c r="S40" s="64" t="s">
        <v>369</v>
      </c>
      <c r="T40" s="64" t="s">
        <v>369</v>
      </c>
      <c r="U40" s="64" t="s">
        <v>369</v>
      </c>
      <c r="V40" s="64" t="s">
        <v>369</v>
      </c>
      <c r="W40" s="64" t="s">
        <v>369</v>
      </c>
      <c r="X40" s="64"/>
    </row>
    <row r="41" spans="1:26" x14ac:dyDescent="0.15">
      <c r="A41" s="1099"/>
      <c r="B41" s="1099">
        <v>41</v>
      </c>
      <c r="C41" s="1119" t="s">
        <v>414</v>
      </c>
      <c r="D41" s="1124">
        <f t="shared" si="4"/>
        <v>2</v>
      </c>
      <c r="E41" s="1124">
        <f t="shared" si="4"/>
        <v>10</v>
      </c>
      <c r="F41" s="64">
        <v>1</v>
      </c>
      <c r="G41" s="64">
        <v>4</v>
      </c>
      <c r="H41" s="64">
        <v>1</v>
      </c>
      <c r="I41" s="64">
        <v>6</v>
      </c>
      <c r="J41" s="64" t="s">
        <v>369</v>
      </c>
      <c r="K41" s="64" t="s">
        <v>369</v>
      </c>
      <c r="L41" s="1099" t="str">
        <f t="shared" si="5"/>
        <v/>
      </c>
      <c r="M41" s="1099">
        <f t="shared" si="5"/>
        <v>41</v>
      </c>
      <c r="N41" s="1119" t="str">
        <f t="shared" si="5"/>
        <v>映像･音声･文字情報製作業</v>
      </c>
      <c r="O41" s="64" t="s">
        <v>369</v>
      </c>
      <c r="P41" s="64" t="s">
        <v>369</v>
      </c>
      <c r="Q41" s="64" t="s">
        <v>369</v>
      </c>
      <c r="R41" s="64" t="s">
        <v>369</v>
      </c>
      <c r="S41" s="64" t="s">
        <v>369</v>
      </c>
      <c r="T41" s="64" t="s">
        <v>369</v>
      </c>
      <c r="U41" s="64" t="s">
        <v>369</v>
      </c>
      <c r="V41" s="64" t="s">
        <v>369</v>
      </c>
      <c r="W41" s="64" t="s">
        <v>369</v>
      </c>
      <c r="X41" s="64"/>
    </row>
    <row r="42" spans="1:26" ht="13.5" customHeight="1" x14ac:dyDescent="0.15">
      <c r="A42" s="1121" t="s">
        <v>87</v>
      </c>
      <c r="B42" s="1122" t="s">
        <v>1566</v>
      </c>
      <c r="C42" s="1122"/>
      <c r="D42" s="1120">
        <f t="shared" si="4"/>
        <v>181</v>
      </c>
      <c r="E42" s="1120">
        <f t="shared" si="4"/>
        <v>4183</v>
      </c>
      <c r="F42" s="1123">
        <v>46</v>
      </c>
      <c r="G42" s="1123">
        <v>106</v>
      </c>
      <c r="H42" s="1123">
        <v>35</v>
      </c>
      <c r="I42" s="1123">
        <v>225</v>
      </c>
      <c r="J42" s="1123">
        <v>44</v>
      </c>
      <c r="K42" s="1123">
        <v>660</v>
      </c>
      <c r="L42" s="1114" t="str">
        <f>IF(A42="","",A42)</f>
        <v>H</v>
      </c>
      <c r="M42" s="1115" t="str">
        <f>IF(B42="","",B42)</f>
        <v>運輸業，郵便業</v>
      </c>
      <c r="N42" s="1115"/>
      <c r="O42" s="1123">
        <v>14</v>
      </c>
      <c r="P42" s="1123">
        <v>315</v>
      </c>
      <c r="Q42" s="1123">
        <v>19</v>
      </c>
      <c r="R42" s="1123">
        <v>734</v>
      </c>
      <c r="S42" s="1123">
        <v>9</v>
      </c>
      <c r="T42" s="1123">
        <v>601</v>
      </c>
      <c r="U42" s="1123">
        <v>9</v>
      </c>
      <c r="V42" s="1123">
        <v>1542</v>
      </c>
      <c r="W42" s="1123">
        <v>5</v>
      </c>
      <c r="X42" s="1123"/>
    </row>
    <row r="43" spans="1:26" x14ac:dyDescent="0.15">
      <c r="A43" s="1099"/>
      <c r="B43" s="1099">
        <v>42</v>
      </c>
      <c r="C43" s="1119" t="s">
        <v>242</v>
      </c>
      <c r="D43" s="1124">
        <f t="shared" si="4"/>
        <v>1</v>
      </c>
      <c r="E43" s="1124">
        <f t="shared" si="4"/>
        <v>48</v>
      </c>
      <c r="F43" s="64" t="s">
        <v>369</v>
      </c>
      <c r="G43" s="64" t="s">
        <v>369</v>
      </c>
      <c r="H43" s="64" t="s">
        <v>369</v>
      </c>
      <c r="I43" s="64" t="s">
        <v>369</v>
      </c>
      <c r="J43" s="64" t="s">
        <v>369</v>
      </c>
      <c r="K43" s="64" t="s">
        <v>369</v>
      </c>
      <c r="L43" s="1099" t="str">
        <f t="shared" ref="L43:N48" si="8">IF(A43="","",A43)</f>
        <v/>
      </c>
      <c r="M43" s="1099">
        <f t="shared" si="8"/>
        <v>42</v>
      </c>
      <c r="N43" s="1119" t="str">
        <f t="shared" si="8"/>
        <v>鉄道業</v>
      </c>
      <c r="O43" s="64" t="s">
        <v>369</v>
      </c>
      <c r="P43" s="64" t="s">
        <v>369</v>
      </c>
      <c r="Q43" s="64">
        <v>1</v>
      </c>
      <c r="R43" s="64">
        <v>48</v>
      </c>
      <c r="S43" s="64" t="s">
        <v>369</v>
      </c>
      <c r="T43" s="64" t="s">
        <v>369</v>
      </c>
      <c r="U43" s="64" t="s">
        <v>369</v>
      </c>
      <c r="V43" s="64" t="s">
        <v>369</v>
      </c>
      <c r="W43" s="64" t="s">
        <v>369</v>
      </c>
      <c r="X43" s="64"/>
    </row>
    <row r="44" spans="1:26" ht="13.5" customHeight="1" x14ac:dyDescent="0.15">
      <c r="A44" s="1099"/>
      <c r="B44" s="1099">
        <v>43</v>
      </c>
      <c r="C44" s="1119" t="s">
        <v>833</v>
      </c>
      <c r="D44" s="1124">
        <f t="shared" si="4"/>
        <v>2</v>
      </c>
      <c r="E44" s="1124">
        <f t="shared" si="4"/>
        <v>3</v>
      </c>
      <c r="F44" s="647">
        <v>2</v>
      </c>
      <c r="G44" s="647">
        <v>3</v>
      </c>
      <c r="H44" s="64" t="s">
        <v>369</v>
      </c>
      <c r="I44" s="64" t="s">
        <v>369</v>
      </c>
      <c r="J44" s="64" t="s">
        <v>369</v>
      </c>
      <c r="K44" s="64" t="s">
        <v>369</v>
      </c>
      <c r="L44" s="1099" t="str">
        <f t="shared" si="8"/>
        <v/>
      </c>
      <c r="M44" s="1099">
        <f t="shared" si="8"/>
        <v>43</v>
      </c>
      <c r="N44" s="1119" t="str">
        <f t="shared" si="8"/>
        <v>道路旅客運送業</v>
      </c>
      <c r="O44" s="64" t="s">
        <v>369</v>
      </c>
      <c r="P44" s="64" t="s">
        <v>369</v>
      </c>
      <c r="Q44" s="64" t="s">
        <v>369</v>
      </c>
      <c r="R44" s="64" t="s">
        <v>369</v>
      </c>
      <c r="S44" s="64" t="s">
        <v>369</v>
      </c>
      <c r="T44" s="64" t="s">
        <v>369</v>
      </c>
      <c r="U44" s="64" t="s">
        <v>369</v>
      </c>
      <c r="V44" s="64" t="s">
        <v>369</v>
      </c>
      <c r="W44" s="64" t="s">
        <v>369</v>
      </c>
      <c r="X44" s="64"/>
    </row>
    <row r="45" spans="1:26" x14ac:dyDescent="0.15">
      <c r="A45" s="1099"/>
      <c r="B45" s="1099">
        <v>44</v>
      </c>
      <c r="C45" s="1119" t="s">
        <v>243</v>
      </c>
      <c r="D45" s="1124">
        <f t="shared" si="4"/>
        <v>90</v>
      </c>
      <c r="E45" s="1124">
        <f t="shared" si="4"/>
        <v>2647</v>
      </c>
      <c r="F45" s="64">
        <v>17</v>
      </c>
      <c r="G45" s="64">
        <v>33</v>
      </c>
      <c r="H45" s="64">
        <v>12</v>
      </c>
      <c r="I45" s="64">
        <v>82</v>
      </c>
      <c r="J45" s="64">
        <v>27</v>
      </c>
      <c r="K45" s="64">
        <v>396</v>
      </c>
      <c r="L45" s="1099" t="str">
        <f t="shared" si="8"/>
        <v/>
      </c>
      <c r="M45" s="1099">
        <f t="shared" si="8"/>
        <v>44</v>
      </c>
      <c r="N45" s="1119" t="str">
        <f t="shared" si="8"/>
        <v>道路貨物運送業</v>
      </c>
      <c r="O45" s="64">
        <v>11</v>
      </c>
      <c r="P45" s="64">
        <v>252</v>
      </c>
      <c r="Q45" s="64">
        <v>10</v>
      </c>
      <c r="R45" s="64">
        <v>387</v>
      </c>
      <c r="S45" s="64">
        <v>7</v>
      </c>
      <c r="T45" s="64">
        <v>498</v>
      </c>
      <c r="U45" s="64">
        <v>5</v>
      </c>
      <c r="V45" s="64">
        <v>999</v>
      </c>
      <c r="W45" s="64">
        <v>1</v>
      </c>
      <c r="X45" s="64"/>
      <c r="Y45" s="64"/>
      <c r="Z45" s="64"/>
    </row>
    <row r="46" spans="1:26" x14ac:dyDescent="0.15">
      <c r="A46" s="1099"/>
      <c r="B46" s="1099">
        <v>45</v>
      </c>
      <c r="C46" s="1119" t="s">
        <v>670</v>
      </c>
      <c r="D46" s="1124">
        <f t="shared" si="4"/>
        <v>4</v>
      </c>
      <c r="E46" s="1124">
        <f t="shared" si="4"/>
        <v>38</v>
      </c>
      <c r="F46" s="64">
        <v>1</v>
      </c>
      <c r="G46" s="64">
        <v>2</v>
      </c>
      <c r="H46" s="64">
        <v>1</v>
      </c>
      <c r="I46" s="64">
        <v>6</v>
      </c>
      <c r="J46" s="64" t="s">
        <v>369</v>
      </c>
      <c r="K46" s="64" t="s">
        <v>369</v>
      </c>
      <c r="L46" s="1099" t="str">
        <f t="shared" si="8"/>
        <v/>
      </c>
      <c r="M46" s="1099">
        <f t="shared" si="8"/>
        <v>45</v>
      </c>
      <c r="N46" s="1119" t="str">
        <f t="shared" si="8"/>
        <v>水運業</v>
      </c>
      <c r="O46" s="64" t="s">
        <v>369</v>
      </c>
      <c r="P46" s="64" t="s">
        <v>369</v>
      </c>
      <c r="Q46" s="64">
        <v>1</v>
      </c>
      <c r="R46" s="64">
        <v>30</v>
      </c>
      <c r="S46" s="64" t="s">
        <v>369</v>
      </c>
      <c r="T46" s="64" t="s">
        <v>369</v>
      </c>
      <c r="U46" s="64" t="s">
        <v>369</v>
      </c>
      <c r="V46" s="64" t="s">
        <v>369</v>
      </c>
      <c r="W46" s="64">
        <v>1</v>
      </c>
      <c r="X46" s="64"/>
    </row>
    <row r="47" spans="1:26" x14ac:dyDescent="0.15">
      <c r="A47" s="1099"/>
      <c r="B47" s="1099">
        <v>47</v>
      </c>
      <c r="C47" s="1119" t="s">
        <v>792</v>
      </c>
      <c r="D47" s="1124">
        <f t="shared" si="4"/>
        <v>34</v>
      </c>
      <c r="E47" s="1124">
        <f t="shared" si="4"/>
        <v>530</v>
      </c>
      <c r="F47" s="64">
        <v>8</v>
      </c>
      <c r="G47" s="64">
        <v>19</v>
      </c>
      <c r="H47" s="64">
        <v>11</v>
      </c>
      <c r="I47" s="64">
        <v>67</v>
      </c>
      <c r="J47" s="64">
        <v>7</v>
      </c>
      <c r="K47" s="64">
        <v>97</v>
      </c>
      <c r="L47" s="1099" t="str">
        <f t="shared" si="8"/>
        <v/>
      </c>
      <c r="M47" s="1099">
        <f t="shared" si="8"/>
        <v>47</v>
      </c>
      <c r="N47" s="1119" t="str">
        <f t="shared" si="8"/>
        <v>倉庫業</v>
      </c>
      <c r="O47" s="64">
        <v>1</v>
      </c>
      <c r="P47" s="64">
        <v>21</v>
      </c>
      <c r="Q47" s="64">
        <v>2</v>
      </c>
      <c r="R47" s="64">
        <v>68</v>
      </c>
      <c r="S47" s="64">
        <v>2</v>
      </c>
      <c r="T47" s="64">
        <v>103</v>
      </c>
      <c r="U47" s="64">
        <v>1</v>
      </c>
      <c r="V47" s="64">
        <v>155</v>
      </c>
      <c r="W47" s="64">
        <v>2</v>
      </c>
      <c r="X47" s="64"/>
    </row>
    <row r="48" spans="1:26" ht="14.25" thickBot="1" x14ac:dyDescent="0.2">
      <c r="A48" s="1132"/>
      <c r="B48" s="1132">
        <v>48</v>
      </c>
      <c r="C48" s="1133" t="s">
        <v>794</v>
      </c>
      <c r="D48" s="1134">
        <f t="shared" si="4"/>
        <v>49</v>
      </c>
      <c r="E48" s="1134">
        <f t="shared" si="4"/>
        <v>909</v>
      </c>
      <c r="F48" s="1135">
        <v>18</v>
      </c>
      <c r="G48" s="1135">
        <v>49</v>
      </c>
      <c r="H48" s="1135">
        <v>10</v>
      </c>
      <c r="I48" s="1135">
        <v>62</v>
      </c>
      <c r="J48" s="1135">
        <v>10</v>
      </c>
      <c r="K48" s="1135">
        <v>167</v>
      </c>
      <c r="L48" s="1132" t="str">
        <f t="shared" si="8"/>
        <v/>
      </c>
      <c r="M48" s="1132">
        <f t="shared" si="8"/>
        <v>48</v>
      </c>
      <c r="N48" s="1136" t="str">
        <f t="shared" si="8"/>
        <v>運輸に附帯するサービス業</v>
      </c>
      <c r="O48" s="1135">
        <v>2</v>
      </c>
      <c r="P48" s="1135">
        <v>42</v>
      </c>
      <c r="Q48" s="1135">
        <v>5</v>
      </c>
      <c r="R48" s="1135">
        <v>201</v>
      </c>
      <c r="S48" s="1135" t="s">
        <v>369</v>
      </c>
      <c r="T48" s="1135" t="s">
        <v>369</v>
      </c>
      <c r="U48" s="1135">
        <v>3</v>
      </c>
      <c r="V48" s="1135">
        <v>388</v>
      </c>
      <c r="W48" s="1135">
        <v>1</v>
      </c>
      <c r="X48" s="1135"/>
    </row>
    <row r="49" spans="1:25" ht="13.5" customHeight="1" x14ac:dyDescent="0.15">
      <c r="A49" s="1099"/>
      <c r="B49" s="1099"/>
      <c r="C49" s="1119"/>
      <c r="D49" s="46"/>
      <c r="L49" s="1099"/>
      <c r="M49" s="1099"/>
      <c r="N49" s="1119"/>
      <c r="U49" s="1137" t="s">
        <v>1863</v>
      </c>
      <c r="V49" s="1137"/>
      <c r="W49" s="1137"/>
      <c r="X49" s="1137"/>
    </row>
    <row r="50" spans="1:25" x14ac:dyDescent="0.15">
      <c r="A50" s="1099"/>
      <c r="B50" s="1099"/>
      <c r="C50" s="1119"/>
      <c r="D50" s="46"/>
      <c r="F50" s="43"/>
      <c r="G50" s="43"/>
      <c r="J50" s="43"/>
      <c r="K50" s="43"/>
      <c r="L50" s="1099"/>
      <c r="M50" s="1099"/>
      <c r="N50" s="1119"/>
      <c r="Q50" s="43"/>
      <c r="R50" s="43"/>
    </row>
    <row r="51" spans="1:25" x14ac:dyDescent="0.15">
      <c r="A51" s="1099"/>
      <c r="B51" s="1099"/>
      <c r="C51" s="1119"/>
      <c r="D51" s="46"/>
      <c r="L51" s="1099"/>
      <c r="M51" s="1099"/>
      <c r="N51" s="1119"/>
      <c r="O51" s="43"/>
      <c r="P51" s="43"/>
      <c r="S51" s="43"/>
      <c r="T51" s="43"/>
      <c r="U51" s="43"/>
      <c r="V51" s="43"/>
    </row>
    <row r="52" spans="1:25" x14ac:dyDescent="0.15">
      <c r="A52" s="1099"/>
      <c r="B52" s="1099"/>
      <c r="C52" s="1119"/>
      <c r="D52" s="46"/>
      <c r="L52" s="1099"/>
      <c r="M52" s="1099"/>
      <c r="N52" s="1119"/>
      <c r="U52" s="43"/>
      <c r="V52" s="43"/>
    </row>
    <row r="53" spans="1:25" x14ac:dyDescent="0.15">
      <c r="A53" s="1099"/>
      <c r="B53" s="1099"/>
      <c r="C53" s="1119"/>
      <c r="D53" s="46"/>
      <c r="L53" s="1099"/>
      <c r="M53" s="1099"/>
      <c r="N53" s="1119"/>
      <c r="U53" s="43"/>
      <c r="V53" s="43"/>
    </row>
    <row r="54" spans="1:25" x14ac:dyDescent="0.15">
      <c r="A54" s="1099"/>
      <c r="B54" s="1099"/>
      <c r="C54" s="1130"/>
      <c r="D54" s="46"/>
      <c r="L54" s="1099"/>
      <c r="M54" s="1099"/>
      <c r="N54" s="1130"/>
      <c r="U54" s="43"/>
      <c r="V54" s="43"/>
    </row>
    <row r="55" spans="1:25" x14ac:dyDescent="0.15">
      <c r="A55" s="1099"/>
      <c r="B55" s="1099"/>
      <c r="C55" s="1119"/>
      <c r="D55" s="46"/>
      <c r="L55" s="1099"/>
      <c r="M55" s="1099"/>
      <c r="N55" s="1119"/>
      <c r="U55" s="43"/>
      <c r="V55" s="43"/>
    </row>
    <row r="56" spans="1:25" x14ac:dyDescent="0.15">
      <c r="A56" s="1099"/>
      <c r="B56" s="1099"/>
      <c r="C56" s="1119"/>
      <c r="D56" s="46"/>
      <c r="E56" s="46"/>
      <c r="F56" s="46"/>
      <c r="G56" s="46"/>
      <c r="H56" s="46"/>
      <c r="I56" s="46"/>
      <c r="J56" s="46"/>
      <c r="K56" s="46"/>
      <c r="L56" s="1099"/>
      <c r="M56" s="1099"/>
      <c r="N56" s="1119"/>
      <c r="O56" s="46"/>
      <c r="P56" s="46"/>
      <c r="Q56" s="46"/>
      <c r="R56" s="46"/>
      <c r="S56" s="46"/>
      <c r="T56" s="46"/>
      <c r="U56" s="646"/>
      <c r="V56" s="646"/>
      <c r="W56" s="46"/>
      <c r="X56" s="46"/>
    </row>
    <row r="57" spans="1:25" x14ac:dyDescent="0.15">
      <c r="A57" s="1099"/>
      <c r="B57" s="1099"/>
      <c r="C57" s="1119"/>
      <c r="D57" s="46"/>
      <c r="E57" s="46"/>
      <c r="F57" s="46"/>
      <c r="G57" s="46"/>
      <c r="H57" s="46"/>
      <c r="I57" s="46"/>
      <c r="J57" s="46"/>
      <c r="K57" s="46"/>
      <c r="L57" s="1099"/>
      <c r="M57" s="1099"/>
      <c r="N57" s="1119"/>
      <c r="O57" s="46"/>
      <c r="P57" s="46"/>
      <c r="Q57" s="646"/>
      <c r="R57" s="646"/>
      <c r="S57" s="646"/>
      <c r="T57" s="646"/>
      <c r="U57" s="646"/>
      <c r="V57" s="646"/>
      <c r="W57" s="46"/>
      <c r="X57" s="46"/>
      <c r="Y57" s="46"/>
    </row>
    <row r="58" spans="1:25" ht="18" customHeight="1" thickBot="1" x14ac:dyDescent="0.2">
      <c r="A58" s="1098" t="s">
        <v>272</v>
      </c>
      <c r="B58" s="1099"/>
      <c r="C58" s="1100"/>
      <c r="D58" s="46"/>
      <c r="E58" s="46"/>
      <c r="F58" s="46"/>
      <c r="G58" s="46"/>
      <c r="H58" s="46"/>
      <c r="I58" s="46"/>
      <c r="J58" s="46"/>
      <c r="K58" s="46"/>
      <c r="L58" s="1098" t="s">
        <v>272</v>
      </c>
      <c r="M58" s="1099"/>
      <c r="N58" s="1100"/>
      <c r="O58" s="646"/>
      <c r="P58" s="646"/>
      <c r="Q58" s="646"/>
      <c r="R58" s="646"/>
      <c r="S58" s="646"/>
      <c r="T58" s="646"/>
      <c r="U58" s="646"/>
      <c r="V58" s="646"/>
      <c r="W58" s="46"/>
      <c r="X58" s="46"/>
    </row>
    <row r="59" spans="1:25" x14ac:dyDescent="0.15">
      <c r="A59" s="1101" t="s">
        <v>20</v>
      </c>
      <c r="B59" s="1101"/>
      <c r="C59" s="881"/>
      <c r="D59" s="1138" t="s">
        <v>2069</v>
      </c>
      <c r="E59" s="1139"/>
      <c r="F59" s="1139"/>
      <c r="G59" s="1139"/>
      <c r="H59" s="1139"/>
      <c r="I59" s="1139"/>
      <c r="J59" s="1139"/>
      <c r="K59" s="1139"/>
      <c r="L59" s="1101" t="s">
        <v>20</v>
      </c>
      <c r="M59" s="1101"/>
      <c r="N59" s="881"/>
      <c r="O59" s="649"/>
      <c r="P59" s="649"/>
      <c r="Q59" s="649"/>
      <c r="R59" s="649"/>
      <c r="S59" s="649"/>
      <c r="T59" s="649"/>
      <c r="U59" s="649"/>
      <c r="V59" s="1140"/>
      <c r="W59" s="1104"/>
      <c r="X59" s="1104"/>
    </row>
    <row r="60" spans="1:25" x14ac:dyDescent="0.15">
      <c r="A60" s="1105"/>
      <c r="B60" s="1105"/>
      <c r="C60" s="1106"/>
      <c r="D60" s="1141" t="s">
        <v>158</v>
      </c>
      <c r="E60" s="1142"/>
      <c r="F60" s="1141" t="s">
        <v>245</v>
      </c>
      <c r="G60" s="1142"/>
      <c r="H60" s="1141" t="s">
        <v>246</v>
      </c>
      <c r="I60" s="1142"/>
      <c r="J60" s="1141" t="s">
        <v>247</v>
      </c>
      <c r="K60" s="1142"/>
      <c r="L60" s="1105"/>
      <c r="M60" s="1105"/>
      <c r="N60" s="1106"/>
      <c r="O60" s="1141" t="s">
        <v>248</v>
      </c>
      <c r="P60" s="1142"/>
      <c r="Q60" s="1141" t="s">
        <v>787</v>
      </c>
      <c r="R60" s="1142"/>
      <c r="S60" s="1141" t="s">
        <v>400</v>
      </c>
      <c r="T60" s="1142"/>
      <c r="U60" s="1141" t="s">
        <v>401</v>
      </c>
      <c r="V60" s="1142"/>
      <c r="W60" s="1141" t="s">
        <v>778</v>
      </c>
      <c r="X60" s="1142"/>
    </row>
    <row r="61" spans="1:25" x14ac:dyDescent="0.15">
      <c r="A61" s="1108"/>
      <c r="B61" s="1108"/>
      <c r="C61" s="882"/>
      <c r="D61" s="1109" t="s">
        <v>640</v>
      </c>
      <c r="E61" s="1109" t="s">
        <v>244</v>
      </c>
      <c r="F61" s="1109" t="s">
        <v>640</v>
      </c>
      <c r="G61" s="1109" t="s">
        <v>244</v>
      </c>
      <c r="H61" s="1109" t="s">
        <v>640</v>
      </c>
      <c r="I61" s="1109" t="s">
        <v>244</v>
      </c>
      <c r="J61" s="1109" t="s">
        <v>640</v>
      </c>
      <c r="K61" s="1109" t="s">
        <v>244</v>
      </c>
      <c r="L61" s="1108"/>
      <c r="M61" s="1108"/>
      <c r="N61" s="882"/>
      <c r="O61" s="1109" t="s">
        <v>640</v>
      </c>
      <c r="P61" s="1109" t="s">
        <v>244</v>
      </c>
      <c r="Q61" s="1109" t="s">
        <v>640</v>
      </c>
      <c r="R61" s="1109" t="s">
        <v>244</v>
      </c>
      <c r="S61" s="1109" t="s">
        <v>640</v>
      </c>
      <c r="T61" s="1109" t="s">
        <v>244</v>
      </c>
      <c r="U61" s="1109" t="s">
        <v>640</v>
      </c>
      <c r="V61" s="1109" t="s">
        <v>244</v>
      </c>
      <c r="W61" s="1109" t="s">
        <v>640</v>
      </c>
      <c r="X61" s="1109"/>
    </row>
    <row r="62" spans="1:25" ht="13.5" customHeight="1" x14ac:dyDescent="0.15">
      <c r="A62" s="1143" t="s">
        <v>86</v>
      </c>
      <c r="B62" s="1144" t="s">
        <v>328</v>
      </c>
      <c r="C62" s="1144"/>
      <c r="D62" s="1116">
        <f t="shared" ref="D62:E93" si="9">SUM(F62,H62,J62,O62,Q62,S62,U62,W62)</f>
        <v>718</v>
      </c>
      <c r="E62" s="1116">
        <f t="shared" si="9"/>
        <v>6852</v>
      </c>
      <c r="F62" s="1117">
        <v>433</v>
      </c>
      <c r="G62" s="1117">
        <v>943</v>
      </c>
      <c r="H62" s="1117">
        <v>123</v>
      </c>
      <c r="I62" s="1117">
        <v>819</v>
      </c>
      <c r="J62" s="1117">
        <v>80</v>
      </c>
      <c r="K62" s="1117">
        <v>1102</v>
      </c>
      <c r="L62" s="1114" t="str">
        <f>IF(A62="","",A62)</f>
        <v>I</v>
      </c>
      <c r="M62" s="1115" t="str">
        <f>IF(B62="","",B62)</f>
        <v>卸売業，小売業</v>
      </c>
      <c r="N62" s="1115"/>
      <c r="O62" s="1117">
        <v>46</v>
      </c>
      <c r="P62" s="1117">
        <v>1068</v>
      </c>
      <c r="Q62" s="1117">
        <v>14</v>
      </c>
      <c r="R62" s="1117">
        <v>557</v>
      </c>
      <c r="S62" s="1117">
        <v>12</v>
      </c>
      <c r="T62" s="1117">
        <v>837</v>
      </c>
      <c r="U62" s="1117">
        <v>6</v>
      </c>
      <c r="V62" s="1117">
        <v>1526</v>
      </c>
      <c r="W62" s="1117">
        <v>4</v>
      </c>
      <c r="X62" s="1117"/>
    </row>
    <row r="63" spans="1:25" x14ac:dyDescent="0.15">
      <c r="A63" s="1099"/>
      <c r="B63" s="1099">
        <v>51</v>
      </c>
      <c r="C63" s="1119" t="s">
        <v>11</v>
      </c>
      <c r="D63" s="1124">
        <f t="shared" si="9"/>
        <v>42</v>
      </c>
      <c r="E63" s="1124">
        <f t="shared" si="9"/>
        <v>297</v>
      </c>
      <c r="F63" s="64">
        <v>28</v>
      </c>
      <c r="G63" s="64">
        <v>67</v>
      </c>
      <c r="H63" s="64">
        <v>7</v>
      </c>
      <c r="I63" s="64">
        <v>43</v>
      </c>
      <c r="J63" s="64">
        <v>4</v>
      </c>
      <c r="K63" s="64">
        <v>50</v>
      </c>
      <c r="L63" s="1099" t="str">
        <f t="shared" ref="L63:N73" si="10">IF(A63="","",A63)</f>
        <v/>
      </c>
      <c r="M63" s="1099">
        <f t="shared" si="10"/>
        <v>51</v>
      </c>
      <c r="N63" s="1119" t="str">
        <f t="shared" si="10"/>
        <v>繊維・衣服等卸売業</v>
      </c>
      <c r="O63" s="64" t="s">
        <v>369</v>
      </c>
      <c r="P63" s="64" t="s">
        <v>369</v>
      </c>
      <c r="Q63" s="64">
        <v>2</v>
      </c>
      <c r="R63" s="64">
        <v>66</v>
      </c>
      <c r="S63" s="64">
        <v>1</v>
      </c>
      <c r="T63" s="64">
        <v>71</v>
      </c>
      <c r="U63" s="64" t="s">
        <v>369</v>
      </c>
      <c r="V63" s="64" t="s">
        <v>369</v>
      </c>
      <c r="W63" s="64" t="s">
        <v>369</v>
      </c>
      <c r="X63" s="64"/>
    </row>
    <row r="64" spans="1:25" x14ac:dyDescent="0.15">
      <c r="A64" s="1099"/>
      <c r="B64" s="1099">
        <v>52</v>
      </c>
      <c r="C64" s="1119" t="s">
        <v>111</v>
      </c>
      <c r="D64" s="1124">
        <f t="shared" si="9"/>
        <v>21</v>
      </c>
      <c r="E64" s="1124">
        <f t="shared" si="9"/>
        <v>263</v>
      </c>
      <c r="F64" s="64">
        <v>8</v>
      </c>
      <c r="G64" s="64">
        <v>25</v>
      </c>
      <c r="H64" s="64">
        <v>6</v>
      </c>
      <c r="I64" s="64">
        <v>41</v>
      </c>
      <c r="J64" s="64">
        <v>1</v>
      </c>
      <c r="K64" s="64">
        <v>19</v>
      </c>
      <c r="L64" s="1099" t="str">
        <f t="shared" si="10"/>
        <v/>
      </c>
      <c r="M64" s="1099">
        <f t="shared" si="10"/>
        <v>52</v>
      </c>
      <c r="N64" s="1119" t="str">
        <f t="shared" si="10"/>
        <v>飲食料品卸売業</v>
      </c>
      <c r="O64" s="64">
        <v>2</v>
      </c>
      <c r="P64" s="64">
        <v>50</v>
      </c>
      <c r="Q64" s="64">
        <v>1</v>
      </c>
      <c r="R64" s="64">
        <v>38</v>
      </c>
      <c r="S64" s="64">
        <v>1</v>
      </c>
      <c r="T64" s="64">
        <v>90</v>
      </c>
      <c r="U64" s="64" t="s">
        <v>369</v>
      </c>
      <c r="V64" s="64" t="s">
        <v>369</v>
      </c>
      <c r="W64" s="64">
        <v>2</v>
      </c>
      <c r="X64" s="64"/>
    </row>
    <row r="65" spans="1:24" ht="27" x14ac:dyDescent="0.15">
      <c r="A65" s="1099"/>
      <c r="B65" s="1099">
        <v>53</v>
      </c>
      <c r="C65" s="1130" t="s">
        <v>650</v>
      </c>
      <c r="D65" s="1124">
        <f t="shared" si="9"/>
        <v>51</v>
      </c>
      <c r="E65" s="1124">
        <f t="shared" si="9"/>
        <v>269</v>
      </c>
      <c r="F65" s="64">
        <v>30</v>
      </c>
      <c r="G65" s="64">
        <v>66</v>
      </c>
      <c r="H65" s="64">
        <v>11</v>
      </c>
      <c r="I65" s="64">
        <v>79</v>
      </c>
      <c r="J65" s="64">
        <v>8</v>
      </c>
      <c r="K65" s="64">
        <v>96</v>
      </c>
      <c r="L65" s="1099" t="str">
        <f t="shared" si="10"/>
        <v/>
      </c>
      <c r="M65" s="1099">
        <f t="shared" si="10"/>
        <v>53</v>
      </c>
      <c r="N65" s="1119" t="str">
        <f t="shared" si="10"/>
        <v>建築材料・鉱物・金属材料等卸売業</v>
      </c>
      <c r="O65" s="64">
        <v>1</v>
      </c>
      <c r="P65" s="64">
        <v>28</v>
      </c>
      <c r="Q65" s="64" t="s">
        <v>369</v>
      </c>
      <c r="R65" s="64" t="s">
        <v>369</v>
      </c>
      <c r="S65" s="64" t="s">
        <v>369</v>
      </c>
      <c r="T65" s="64" t="s">
        <v>369</v>
      </c>
      <c r="U65" s="64" t="s">
        <v>369</v>
      </c>
      <c r="V65" s="64" t="s">
        <v>369</v>
      </c>
      <c r="W65" s="64">
        <v>1</v>
      </c>
      <c r="X65" s="64"/>
    </row>
    <row r="66" spans="1:24" x14ac:dyDescent="0.15">
      <c r="A66" s="1099"/>
      <c r="B66" s="1099">
        <v>54</v>
      </c>
      <c r="C66" s="1119" t="s">
        <v>651</v>
      </c>
      <c r="D66" s="1124">
        <f t="shared" si="9"/>
        <v>46</v>
      </c>
      <c r="E66" s="1124">
        <f t="shared" si="9"/>
        <v>587</v>
      </c>
      <c r="F66" s="64">
        <v>19</v>
      </c>
      <c r="G66" s="64">
        <v>43</v>
      </c>
      <c r="H66" s="64">
        <v>11</v>
      </c>
      <c r="I66" s="64">
        <v>72</v>
      </c>
      <c r="J66" s="64">
        <v>8</v>
      </c>
      <c r="K66" s="64">
        <v>105</v>
      </c>
      <c r="L66" s="1099" t="str">
        <f t="shared" si="10"/>
        <v/>
      </c>
      <c r="M66" s="1099">
        <f t="shared" si="10"/>
        <v>54</v>
      </c>
      <c r="N66" s="1119" t="str">
        <f t="shared" si="10"/>
        <v>機械器具卸売業</v>
      </c>
      <c r="O66" s="64">
        <v>4</v>
      </c>
      <c r="P66" s="64">
        <v>95</v>
      </c>
      <c r="Q66" s="64">
        <v>1</v>
      </c>
      <c r="R66" s="64">
        <v>32</v>
      </c>
      <c r="S66" s="64">
        <v>3</v>
      </c>
      <c r="T66" s="64">
        <v>240</v>
      </c>
      <c r="U66" s="64" t="s">
        <v>369</v>
      </c>
      <c r="V66" s="64" t="s">
        <v>369</v>
      </c>
      <c r="W66" s="64" t="s">
        <v>369</v>
      </c>
      <c r="X66" s="64"/>
    </row>
    <row r="67" spans="1:24" ht="13.5" customHeight="1" x14ac:dyDescent="0.15">
      <c r="A67" s="1099"/>
      <c r="B67" s="1099">
        <v>55</v>
      </c>
      <c r="C67" s="1119" t="s">
        <v>487</v>
      </c>
      <c r="D67" s="1124">
        <f t="shared" si="9"/>
        <v>39</v>
      </c>
      <c r="E67" s="1124">
        <f t="shared" si="9"/>
        <v>1171</v>
      </c>
      <c r="F67" s="64">
        <v>21</v>
      </c>
      <c r="G67" s="64">
        <v>59</v>
      </c>
      <c r="H67" s="64">
        <v>12</v>
      </c>
      <c r="I67" s="64">
        <v>75</v>
      </c>
      <c r="J67" s="64">
        <v>3</v>
      </c>
      <c r="K67" s="64">
        <v>36</v>
      </c>
      <c r="L67" s="1099" t="str">
        <f t="shared" si="10"/>
        <v/>
      </c>
      <c r="M67" s="1099">
        <f t="shared" si="10"/>
        <v>55</v>
      </c>
      <c r="N67" s="1119" t="str">
        <f t="shared" si="10"/>
        <v>その他の卸売業</v>
      </c>
      <c r="O67" s="64" t="s">
        <v>369</v>
      </c>
      <c r="P67" s="64" t="s">
        <v>369</v>
      </c>
      <c r="Q67" s="64" t="s">
        <v>369</v>
      </c>
      <c r="R67" s="64" t="s">
        <v>369</v>
      </c>
      <c r="S67" s="64">
        <v>1</v>
      </c>
      <c r="T67" s="64">
        <v>54</v>
      </c>
      <c r="U67" s="64">
        <v>2</v>
      </c>
      <c r="V67" s="64">
        <v>947</v>
      </c>
      <c r="W67" s="64" t="s">
        <v>369</v>
      </c>
      <c r="X67" s="64"/>
    </row>
    <row r="68" spans="1:24" x14ac:dyDescent="0.15">
      <c r="A68" s="1099"/>
      <c r="B68" s="1099">
        <v>56</v>
      </c>
      <c r="C68" s="1119" t="s">
        <v>630</v>
      </c>
      <c r="D68" s="1124">
        <f t="shared" si="9"/>
        <v>2</v>
      </c>
      <c r="E68" s="1124">
        <f t="shared" si="9"/>
        <v>202</v>
      </c>
      <c r="F68" s="648">
        <v>1</v>
      </c>
      <c r="G68" s="648">
        <v>1</v>
      </c>
      <c r="H68" s="64" t="s">
        <v>369</v>
      </c>
      <c r="I68" s="64" t="s">
        <v>369</v>
      </c>
      <c r="J68" s="64" t="s">
        <v>369</v>
      </c>
      <c r="K68" s="64" t="s">
        <v>369</v>
      </c>
      <c r="L68" s="1099" t="str">
        <f t="shared" si="10"/>
        <v/>
      </c>
      <c r="M68" s="1099">
        <f t="shared" si="10"/>
        <v>56</v>
      </c>
      <c r="N68" s="1119" t="str">
        <f t="shared" si="10"/>
        <v>各種商品小売業</v>
      </c>
      <c r="O68" s="64" t="s">
        <v>369</v>
      </c>
      <c r="P68" s="64" t="s">
        <v>369</v>
      </c>
      <c r="Q68" s="64" t="s">
        <v>369</v>
      </c>
      <c r="R68" s="64" t="s">
        <v>369</v>
      </c>
      <c r="S68" s="64" t="s">
        <v>369</v>
      </c>
      <c r="T68" s="64" t="s">
        <v>369</v>
      </c>
      <c r="U68" s="64">
        <v>1</v>
      </c>
      <c r="V68" s="64">
        <v>201</v>
      </c>
      <c r="W68" s="64" t="s">
        <v>369</v>
      </c>
      <c r="X68" s="64"/>
    </row>
    <row r="69" spans="1:24" x14ac:dyDescent="0.15">
      <c r="A69" s="1099"/>
      <c r="B69" s="1099">
        <v>57</v>
      </c>
      <c r="C69" s="1119" t="s">
        <v>439</v>
      </c>
      <c r="D69" s="1124">
        <f t="shared" si="9"/>
        <v>71</v>
      </c>
      <c r="E69" s="1124">
        <f t="shared" si="9"/>
        <v>329</v>
      </c>
      <c r="F69" s="64">
        <v>53</v>
      </c>
      <c r="G69" s="64">
        <v>107</v>
      </c>
      <c r="H69" s="191">
        <v>10</v>
      </c>
      <c r="I69" s="191">
        <v>66</v>
      </c>
      <c r="J69" s="64">
        <v>6</v>
      </c>
      <c r="K69" s="64">
        <v>84</v>
      </c>
      <c r="L69" s="1099" t="str">
        <f t="shared" si="10"/>
        <v/>
      </c>
      <c r="M69" s="1099">
        <f t="shared" si="10"/>
        <v>57</v>
      </c>
      <c r="N69" s="1119" t="str">
        <f t="shared" si="10"/>
        <v>織物・衣服・身の回り小売業</v>
      </c>
      <c r="O69" s="64">
        <v>1</v>
      </c>
      <c r="P69" s="64">
        <v>20</v>
      </c>
      <c r="Q69" s="191" t="s">
        <v>369</v>
      </c>
      <c r="R69" s="191" t="s">
        <v>369</v>
      </c>
      <c r="S69" s="64">
        <v>1</v>
      </c>
      <c r="T69" s="64">
        <v>52</v>
      </c>
      <c r="U69" s="64" t="s">
        <v>369</v>
      </c>
      <c r="V69" s="64" t="s">
        <v>369</v>
      </c>
      <c r="W69" s="64" t="s">
        <v>369</v>
      </c>
      <c r="X69" s="64"/>
    </row>
    <row r="70" spans="1:24" ht="13.5" customHeight="1" x14ac:dyDescent="0.15">
      <c r="A70" s="1099"/>
      <c r="B70" s="1145">
        <v>58</v>
      </c>
      <c r="C70" s="1146" t="s">
        <v>322</v>
      </c>
      <c r="D70" s="1124">
        <f t="shared" si="9"/>
        <v>155</v>
      </c>
      <c r="E70" s="1124">
        <f t="shared" si="9"/>
        <v>1840</v>
      </c>
      <c r="F70" s="64">
        <v>89</v>
      </c>
      <c r="G70" s="64">
        <v>188</v>
      </c>
      <c r="H70" s="64">
        <v>17</v>
      </c>
      <c r="I70" s="64">
        <v>111</v>
      </c>
      <c r="J70" s="64">
        <v>19</v>
      </c>
      <c r="K70" s="64">
        <v>310</v>
      </c>
      <c r="L70" s="1099" t="str">
        <f t="shared" si="10"/>
        <v/>
      </c>
      <c r="M70" s="1099">
        <f t="shared" si="10"/>
        <v>58</v>
      </c>
      <c r="N70" s="1119" t="str">
        <f t="shared" si="10"/>
        <v>飲食料品小売業</v>
      </c>
      <c r="O70" s="64">
        <v>19</v>
      </c>
      <c r="P70" s="64">
        <v>445</v>
      </c>
      <c r="Q70" s="64">
        <v>5</v>
      </c>
      <c r="R70" s="64">
        <v>204</v>
      </c>
      <c r="S70" s="64">
        <v>3</v>
      </c>
      <c r="T70" s="64">
        <v>204</v>
      </c>
      <c r="U70" s="191">
        <v>3</v>
      </c>
      <c r="V70" s="191">
        <v>378</v>
      </c>
      <c r="W70" s="64" t="s">
        <v>369</v>
      </c>
      <c r="X70" s="64"/>
    </row>
    <row r="71" spans="1:24" x14ac:dyDescent="0.15">
      <c r="A71" s="1099"/>
      <c r="B71" s="1099">
        <v>59</v>
      </c>
      <c r="C71" s="1119" t="s">
        <v>584</v>
      </c>
      <c r="D71" s="1124">
        <f t="shared" si="9"/>
        <v>78</v>
      </c>
      <c r="E71" s="1124">
        <f t="shared" si="9"/>
        <v>490</v>
      </c>
      <c r="F71" s="64">
        <v>48</v>
      </c>
      <c r="G71" s="64">
        <v>94</v>
      </c>
      <c r="H71" s="64">
        <v>14</v>
      </c>
      <c r="I71" s="64">
        <v>94</v>
      </c>
      <c r="J71" s="64">
        <v>11</v>
      </c>
      <c r="K71" s="64">
        <v>153</v>
      </c>
      <c r="L71" s="1099" t="str">
        <f t="shared" si="10"/>
        <v/>
      </c>
      <c r="M71" s="1099">
        <f t="shared" si="10"/>
        <v>59</v>
      </c>
      <c r="N71" s="1119" t="str">
        <f t="shared" si="10"/>
        <v>機械器具小売業</v>
      </c>
      <c r="O71" s="64">
        <v>4</v>
      </c>
      <c r="P71" s="64">
        <v>96</v>
      </c>
      <c r="Q71" s="64" t="s">
        <v>369</v>
      </c>
      <c r="R71" s="64" t="s">
        <v>369</v>
      </c>
      <c r="S71" s="64">
        <v>1</v>
      </c>
      <c r="T71" s="64">
        <v>53</v>
      </c>
      <c r="U71" s="64" t="s">
        <v>369</v>
      </c>
      <c r="V71" s="64" t="s">
        <v>369</v>
      </c>
      <c r="W71" s="64" t="s">
        <v>369</v>
      </c>
      <c r="X71" s="64"/>
    </row>
    <row r="72" spans="1:24" ht="13.5" customHeight="1" x14ac:dyDescent="0.15">
      <c r="A72" s="1099"/>
      <c r="B72" s="1099">
        <v>60</v>
      </c>
      <c r="C72" s="1119" t="s">
        <v>380</v>
      </c>
      <c r="D72" s="1124">
        <f t="shared" si="9"/>
        <v>193</v>
      </c>
      <c r="E72" s="1124">
        <f t="shared" si="9"/>
        <v>1291</v>
      </c>
      <c r="F72" s="64">
        <v>123</v>
      </c>
      <c r="G72" s="64">
        <v>265</v>
      </c>
      <c r="H72" s="64">
        <v>31</v>
      </c>
      <c r="I72" s="64">
        <v>213</v>
      </c>
      <c r="J72" s="64">
        <v>19</v>
      </c>
      <c r="K72" s="64">
        <v>233</v>
      </c>
      <c r="L72" s="1099" t="str">
        <f t="shared" si="10"/>
        <v/>
      </c>
      <c r="M72" s="1099">
        <f t="shared" si="10"/>
        <v>60</v>
      </c>
      <c r="N72" s="1119" t="str">
        <f t="shared" si="10"/>
        <v>その他の小売業</v>
      </c>
      <c r="O72" s="64">
        <v>13</v>
      </c>
      <c r="P72" s="64">
        <v>290</v>
      </c>
      <c r="Q72" s="64">
        <v>5</v>
      </c>
      <c r="R72" s="64">
        <v>217</v>
      </c>
      <c r="S72" s="64">
        <v>1</v>
      </c>
      <c r="T72" s="64">
        <v>73</v>
      </c>
      <c r="U72" s="64" t="s">
        <v>369</v>
      </c>
      <c r="V72" s="64" t="s">
        <v>369</v>
      </c>
      <c r="W72" s="64">
        <v>1</v>
      </c>
      <c r="X72" s="64"/>
    </row>
    <row r="73" spans="1:24" ht="13.5" customHeight="1" x14ac:dyDescent="0.15">
      <c r="A73" s="1099"/>
      <c r="B73" s="1099">
        <v>61</v>
      </c>
      <c r="C73" s="1119" t="s">
        <v>760</v>
      </c>
      <c r="D73" s="1124">
        <f t="shared" si="9"/>
        <v>20</v>
      </c>
      <c r="E73" s="1124">
        <f t="shared" si="9"/>
        <v>113</v>
      </c>
      <c r="F73" s="64">
        <v>13</v>
      </c>
      <c r="G73" s="64">
        <v>28</v>
      </c>
      <c r="H73" s="64">
        <v>4</v>
      </c>
      <c r="I73" s="64">
        <v>25</v>
      </c>
      <c r="J73" s="64">
        <v>1</v>
      </c>
      <c r="K73" s="64">
        <v>16</v>
      </c>
      <c r="L73" s="1099" t="str">
        <f t="shared" si="10"/>
        <v/>
      </c>
      <c r="M73" s="1099">
        <f t="shared" si="10"/>
        <v>61</v>
      </c>
      <c r="N73" s="1119" t="str">
        <f t="shared" si="10"/>
        <v>無店舗小売業</v>
      </c>
      <c r="O73" s="64">
        <v>2</v>
      </c>
      <c r="P73" s="64">
        <v>44</v>
      </c>
      <c r="Q73" s="64" t="s">
        <v>369</v>
      </c>
      <c r="R73" s="64" t="s">
        <v>369</v>
      </c>
      <c r="S73" s="64" t="s">
        <v>369</v>
      </c>
      <c r="T73" s="64" t="s">
        <v>369</v>
      </c>
      <c r="U73" s="64" t="s">
        <v>369</v>
      </c>
      <c r="V73" s="64" t="s">
        <v>369</v>
      </c>
      <c r="W73" s="64" t="s">
        <v>369</v>
      </c>
      <c r="X73" s="64"/>
    </row>
    <row r="74" spans="1:24" ht="13.5" customHeight="1" x14ac:dyDescent="0.15">
      <c r="A74" s="1121" t="s">
        <v>85</v>
      </c>
      <c r="B74" s="1127" t="s">
        <v>329</v>
      </c>
      <c r="C74" s="1127"/>
      <c r="D74" s="1120">
        <f t="shared" si="9"/>
        <v>29</v>
      </c>
      <c r="E74" s="1120">
        <f t="shared" si="9"/>
        <v>372</v>
      </c>
      <c r="F74" s="1123">
        <v>14</v>
      </c>
      <c r="G74" s="1123">
        <v>29</v>
      </c>
      <c r="H74" s="1123">
        <v>2</v>
      </c>
      <c r="I74" s="1123">
        <v>12</v>
      </c>
      <c r="J74" s="1123">
        <v>6</v>
      </c>
      <c r="K74" s="1123">
        <v>76</v>
      </c>
      <c r="L74" s="1114" t="str">
        <f>IF(A74="","",A74)</f>
        <v>J</v>
      </c>
      <c r="M74" s="1115" t="str">
        <f>IF(B74="","",B74)</f>
        <v>金融業，保険業</v>
      </c>
      <c r="N74" s="1115"/>
      <c r="O74" s="1123">
        <v>2</v>
      </c>
      <c r="P74" s="1123">
        <v>47</v>
      </c>
      <c r="Q74" s="1123">
        <v>5</v>
      </c>
      <c r="R74" s="1123">
        <v>208</v>
      </c>
      <c r="S74" s="1123" t="s">
        <v>369</v>
      </c>
      <c r="T74" s="1123" t="s">
        <v>369</v>
      </c>
      <c r="U74" s="1123" t="str">
        <f>IF(SUM(U75:U79)=0,"-",SUM(U75:U79))</f>
        <v>-</v>
      </c>
      <c r="V74" s="1123" t="str">
        <f>IF(SUM(V75:V79)=0,"-",SUM(V75:V79))</f>
        <v>-</v>
      </c>
      <c r="W74" s="1123" t="str">
        <f>IF(SUM(W75:W79)=0,"-",SUM(W75:W79))</f>
        <v>-</v>
      </c>
      <c r="X74" s="1123"/>
    </row>
    <row r="75" spans="1:24" x14ac:dyDescent="0.15">
      <c r="A75" s="1099"/>
      <c r="B75" s="1099">
        <v>62</v>
      </c>
      <c r="C75" s="1119" t="s">
        <v>415</v>
      </c>
      <c r="D75" s="1124">
        <f t="shared" si="9"/>
        <v>5</v>
      </c>
      <c r="E75" s="1124">
        <f t="shared" si="9"/>
        <v>164</v>
      </c>
      <c r="F75" s="64" t="s">
        <v>369</v>
      </c>
      <c r="G75" s="64" t="s">
        <v>369</v>
      </c>
      <c r="H75" s="64" t="s">
        <v>369</v>
      </c>
      <c r="I75" s="64" t="s">
        <v>369</v>
      </c>
      <c r="J75" s="64">
        <v>1</v>
      </c>
      <c r="K75" s="64">
        <v>10</v>
      </c>
      <c r="L75" s="1099" t="str">
        <f t="shared" ref="L75:N79" si="11">IF(A75="","",A75)</f>
        <v/>
      </c>
      <c r="M75" s="1099">
        <f t="shared" si="11"/>
        <v>62</v>
      </c>
      <c r="N75" s="1119" t="str">
        <f t="shared" si="11"/>
        <v>銀行業</v>
      </c>
      <c r="O75" s="64">
        <v>1</v>
      </c>
      <c r="P75" s="64">
        <v>25</v>
      </c>
      <c r="Q75" s="64">
        <v>3</v>
      </c>
      <c r="R75" s="64">
        <v>129</v>
      </c>
      <c r="S75" s="64" t="s">
        <v>369</v>
      </c>
      <c r="T75" s="64" t="s">
        <v>369</v>
      </c>
      <c r="U75" s="64" t="s">
        <v>369</v>
      </c>
      <c r="V75" s="64" t="s">
        <v>369</v>
      </c>
      <c r="W75" s="64" t="s">
        <v>369</v>
      </c>
      <c r="X75" s="64"/>
    </row>
    <row r="76" spans="1:24" x14ac:dyDescent="0.15">
      <c r="A76" s="1099"/>
      <c r="B76" s="1099">
        <v>63</v>
      </c>
      <c r="C76" s="1119" t="s">
        <v>416</v>
      </c>
      <c r="D76" s="1124">
        <f t="shared" si="9"/>
        <v>2</v>
      </c>
      <c r="E76" s="1124">
        <f t="shared" si="9"/>
        <v>41</v>
      </c>
      <c r="F76" s="64" t="s">
        <v>369</v>
      </c>
      <c r="G76" s="64" t="s">
        <v>369</v>
      </c>
      <c r="H76" s="64" t="s">
        <v>369</v>
      </c>
      <c r="I76" s="64" t="s">
        <v>369</v>
      </c>
      <c r="J76" s="64">
        <v>1</v>
      </c>
      <c r="K76" s="64">
        <v>19</v>
      </c>
      <c r="L76" s="1099" t="str">
        <f t="shared" si="11"/>
        <v/>
      </c>
      <c r="M76" s="1099">
        <f t="shared" si="11"/>
        <v>63</v>
      </c>
      <c r="N76" s="1119" t="str">
        <f t="shared" si="11"/>
        <v>協同組織金融業</v>
      </c>
      <c r="O76" s="64">
        <v>1</v>
      </c>
      <c r="P76" s="64">
        <v>22</v>
      </c>
      <c r="Q76" s="64" t="s">
        <v>369</v>
      </c>
      <c r="R76" s="64" t="s">
        <v>369</v>
      </c>
      <c r="S76" s="64" t="s">
        <v>369</v>
      </c>
      <c r="T76" s="64" t="s">
        <v>369</v>
      </c>
      <c r="U76" s="64" t="s">
        <v>369</v>
      </c>
      <c r="V76" s="64" t="s">
        <v>369</v>
      </c>
      <c r="W76" s="64" t="s">
        <v>369</v>
      </c>
      <c r="X76" s="64"/>
    </row>
    <row r="77" spans="1:24" ht="27" x14ac:dyDescent="0.15">
      <c r="A77" s="1099"/>
      <c r="B77" s="1099">
        <v>64</v>
      </c>
      <c r="C77" s="1119" t="s">
        <v>761</v>
      </c>
      <c r="D77" s="1124">
        <f t="shared" si="9"/>
        <v>2</v>
      </c>
      <c r="E77" s="1124">
        <f t="shared" si="9"/>
        <v>4</v>
      </c>
      <c r="F77" s="64">
        <v>2</v>
      </c>
      <c r="G77" s="64">
        <v>4</v>
      </c>
      <c r="H77" s="64" t="s">
        <v>369</v>
      </c>
      <c r="I77" s="64" t="s">
        <v>369</v>
      </c>
      <c r="J77" s="64" t="s">
        <v>369</v>
      </c>
      <c r="K77" s="64" t="s">
        <v>369</v>
      </c>
      <c r="L77" s="1099" t="str">
        <f t="shared" si="11"/>
        <v/>
      </c>
      <c r="M77" s="1099">
        <f t="shared" si="11"/>
        <v>64</v>
      </c>
      <c r="N77" s="1119" t="str">
        <f t="shared" si="11"/>
        <v>貸金業，クレジットカード業等非預金信用機関</v>
      </c>
      <c r="O77" s="64" t="s">
        <v>369</v>
      </c>
      <c r="P77" s="64" t="s">
        <v>369</v>
      </c>
      <c r="Q77" s="64" t="s">
        <v>369</v>
      </c>
      <c r="R77" s="64" t="s">
        <v>369</v>
      </c>
      <c r="S77" s="64" t="s">
        <v>369</v>
      </c>
      <c r="T77" s="64" t="s">
        <v>369</v>
      </c>
      <c r="U77" s="64" t="s">
        <v>369</v>
      </c>
      <c r="V77" s="64" t="s">
        <v>369</v>
      </c>
      <c r="W77" s="64" t="s">
        <v>369</v>
      </c>
      <c r="X77" s="64"/>
    </row>
    <row r="78" spans="1:24" ht="27" x14ac:dyDescent="0.15">
      <c r="A78" s="1099"/>
      <c r="B78" s="1099">
        <v>65</v>
      </c>
      <c r="C78" s="1147" t="s">
        <v>1763</v>
      </c>
      <c r="D78" s="1124">
        <f t="shared" si="9"/>
        <v>1</v>
      </c>
      <c r="E78" s="1124">
        <f t="shared" si="9"/>
        <v>1</v>
      </c>
      <c r="F78" s="647">
        <v>1</v>
      </c>
      <c r="G78" s="647">
        <v>1</v>
      </c>
      <c r="H78" s="64" t="s">
        <v>369</v>
      </c>
      <c r="I78" s="64" t="s">
        <v>369</v>
      </c>
      <c r="J78" s="64" t="s">
        <v>369</v>
      </c>
      <c r="K78" s="64" t="s">
        <v>369</v>
      </c>
      <c r="L78" s="1099" t="str">
        <f t="shared" si="11"/>
        <v/>
      </c>
      <c r="M78" s="1099">
        <f t="shared" si="11"/>
        <v>65</v>
      </c>
      <c r="N78" s="1119" t="str">
        <f t="shared" si="11"/>
        <v>金融商品取引業，
商品先物取引業</v>
      </c>
      <c r="O78" s="64" t="s">
        <v>369</v>
      </c>
      <c r="P78" s="64" t="s">
        <v>369</v>
      </c>
      <c r="Q78" s="64" t="s">
        <v>369</v>
      </c>
      <c r="R78" s="64" t="s">
        <v>369</v>
      </c>
      <c r="S78" s="64" t="s">
        <v>369</v>
      </c>
      <c r="T78" s="64" t="s">
        <v>369</v>
      </c>
      <c r="U78" s="64" t="s">
        <v>369</v>
      </c>
      <c r="V78" s="64" t="s">
        <v>369</v>
      </c>
      <c r="W78" s="64" t="s">
        <v>369</v>
      </c>
      <c r="X78" s="64"/>
    </row>
    <row r="79" spans="1:24" ht="27" x14ac:dyDescent="0.15">
      <c r="A79" s="1099"/>
      <c r="B79" s="1099">
        <v>67</v>
      </c>
      <c r="C79" s="1119" t="s">
        <v>762</v>
      </c>
      <c r="D79" s="1124">
        <f t="shared" si="9"/>
        <v>18</v>
      </c>
      <c r="E79" s="1124">
        <f t="shared" si="9"/>
        <v>149</v>
      </c>
      <c r="F79" s="64">
        <v>11</v>
      </c>
      <c r="G79" s="64">
        <v>24</v>
      </c>
      <c r="H79" s="64">
        <v>2</v>
      </c>
      <c r="I79" s="64">
        <v>12</v>
      </c>
      <c r="J79" s="64">
        <v>3</v>
      </c>
      <c r="K79" s="64">
        <v>34</v>
      </c>
      <c r="L79" s="1099" t="str">
        <f t="shared" si="11"/>
        <v/>
      </c>
      <c r="M79" s="1099">
        <f t="shared" si="11"/>
        <v>67</v>
      </c>
      <c r="N79" s="1119" t="str">
        <f t="shared" si="11"/>
        <v>保険業（保険媒介代理業，保険サービス業を含む）</v>
      </c>
      <c r="O79" s="64" t="s">
        <v>369</v>
      </c>
      <c r="P79" s="64" t="s">
        <v>369</v>
      </c>
      <c r="Q79" s="64">
        <v>2</v>
      </c>
      <c r="R79" s="64">
        <v>79</v>
      </c>
      <c r="S79" s="64" t="s">
        <v>369</v>
      </c>
      <c r="T79" s="64" t="s">
        <v>369</v>
      </c>
      <c r="U79" s="64" t="s">
        <v>369</v>
      </c>
      <c r="V79" s="64" t="s">
        <v>369</v>
      </c>
      <c r="W79" s="64" t="s">
        <v>369</v>
      </c>
      <c r="X79" s="64"/>
    </row>
    <row r="80" spans="1:24" ht="13.5" customHeight="1" x14ac:dyDescent="0.15">
      <c r="A80" s="1121" t="s">
        <v>84</v>
      </c>
      <c r="B80" s="1122" t="s">
        <v>330</v>
      </c>
      <c r="C80" s="1122"/>
      <c r="D80" s="1120">
        <f t="shared" si="9"/>
        <v>368</v>
      </c>
      <c r="E80" s="1120">
        <f t="shared" si="9"/>
        <v>898</v>
      </c>
      <c r="F80" s="1123">
        <v>331</v>
      </c>
      <c r="G80" s="1123">
        <v>589</v>
      </c>
      <c r="H80" s="1123">
        <v>30</v>
      </c>
      <c r="I80" s="1123">
        <v>193</v>
      </c>
      <c r="J80" s="1123">
        <v>4</v>
      </c>
      <c r="K80" s="1123">
        <v>56</v>
      </c>
      <c r="L80" s="1114" t="str">
        <f>IF(A80="","",A80)</f>
        <v>K</v>
      </c>
      <c r="M80" s="1115" t="str">
        <f>IF(B80="","",B80)</f>
        <v>不動産業，物品賃貸業</v>
      </c>
      <c r="N80" s="1115"/>
      <c r="O80" s="1123">
        <v>1</v>
      </c>
      <c r="P80" s="1123">
        <v>21</v>
      </c>
      <c r="Q80" s="1123">
        <v>1</v>
      </c>
      <c r="R80" s="1123">
        <v>39</v>
      </c>
      <c r="S80" s="1123" t="str">
        <f>IF(SUM(S81:S83)=0,"-",SUM(S81:S83))</f>
        <v>-</v>
      </c>
      <c r="T80" s="1123" t="str">
        <f>IF(SUM(T81:T83)=0,"-",SUM(T81:T83))</f>
        <v>-</v>
      </c>
      <c r="U80" s="1123" t="str">
        <f>IF(SUM(U81:U83)=0,"-",SUM(U81:U83))</f>
        <v>-</v>
      </c>
      <c r="V80" s="1123" t="str">
        <f>IF(SUM(V81:V83)=0,"-",SUM(V81:V83))</f>
        <v>-</v>
      </c>
      <c r="W80" s="1123">
        <v>1</v>
      </c>
      <c r="X80" s="1123"/>
    </row>
    <row r="81" spans="1:24" x14ac:dyDescent="0.15">
      <c r="A81" s="1099"/>
      <c r="B81" s="1099">
        <v>68</v>
      </c>
      <c r="C81" s="1119" t="s">
        <v>448</v>
      </c>
      <c r="D81" s="1124">
        <f t="shared" si="9"/>
        <v>33</v>
      </c>
      <c r="E81" s="1124">
        <f t="shared" si="9"/>
        <v>110</v>
      </c>
      <c r="F81" s="64">
        <v>27</v>
      </c>
      <c r="G81" s="64">
        <v>62</v>
      </c>
      <c r="H81" s="64">
        <v>5</v>
      </c>
      <c r="I81" s="64">
        <v>34</v>
      </c>
      <c r="J81" s="64">
        <v>1</v>
      </c>
      <c r="K81" s="64">
        <v>14</v>
      </c>
      <c r="L81" s="1099" t="str">
        <f t="shared" ref="L81:N83" si="12">IF(A81="","",A81)</f>
        <v/>
      </c>
      <c r="M81" s="1099">
        <f t="shared" si="12"/>
        <v>68</v>
      </c>
      <c r="N81" s="1119" t="str">
        <f t="shared" si="12"/>
        <v>不動産取引業</v>
      </c>
      <c r="O81" s="64" t="s">
        <v>369</v>
      </c>
      <c r="P81" s="64" t="s">
        <v>369</v>
      </c>
      <c r="Q81" s="64" t="s">
        <v>369</v>
      </c>
      <c r="R81" s="64" t="s">
        <v>369</v>
      </c>
      <c r="S81" s="64" t="s">
        <v>369</v>
      </c>
      <c r="T81" s="64" t="s">
        <v>369</v>
      </c>
      <c r="U81" s="64" t="s">
        <v>369</v>
      </c>
      <c r="V81" s="64" t="s">
        <v>369</v>
      </c>
      <c r="W81" s="64" t="s">
        <v>369</v>
      </c>
      <c r="X81" s="64"/>
    </row>
    <row r="82" spans="1:24" x14ac:dyDescent="0.15">
      <c r="A82" s="1099"/>
      <c r="B82" s="1099">
        <v>69</v>
      </c>
      <c r="C82" s="1119" t="s">
        <v>647</v>
      </c>
      <c r="D82" s="1124">
        <f t="shared" si="9"/>
        <v>322</v>
      </c>
      <c r="E82" s="1124">
        <f t="shared" si="9"/>
        <v>702</v>
      </c>
      <c r="F82" s="64">
        <v>297</v>
      </c>
      <c r="G82" s="64">
        <v>509</v>
      </c>
      <c r="H82" s="64">
        <v>21</v>
      </c>
      <c r="I82" s="64">
        <v>130</v>
      </c>
      <c r="J82" s="64">
        <v>2</v>
      </c>
      <c r="K82" s="64">
        <v>24</v>
      </c>
      <c r="L82" s="1099" t="str">
        <f t="shared" si="12"/>
        <v/>
      </c>
      <c r="M82" s="1099">
        <f t="shared" si="12"/>
        <v>69</v>
      </c>
      <c r="N82" s="1119" t="str">
        <f t="shared" si="12"/>
        <v>不動産賃貸業・管理業</v>
      </c>
      <c r="O82" s="64" t="s">
        <v>369</v>
      </c>
      <c r="P82" s="64" t="s">
        <v>369</v>
      </c>
      <c r="Q82" s="64">
        <v>1</v>
      </c>
      <c r="R82" s="64">
        <v>39</v>
      </c>
      <c r="S82" s="64" t="s">
        <v>369</v>
      </c>
      <c r="T82" s="64" t="s">
        <v>369</v>
      </c>
      <c r="U82" s="64" t="s">
        <v>369</v>
      </c>
      <c r="V82" s="64" t="s">
        <v>369</v>
      </c>
      <c r="W82" s="64">
        <v>1</v>
      </c>
      <c r="X82" s="64"/>
    </row>
    <row r="83" spans="1:24" x14ac:dyDescent="0.15">
      <c r="A83" s="1099"/>
      <c r="B83" s="1099">
        <v>70</v>
      </c>
      <c r="C83" s="1119" t="s">
        <v>763</v>
      </c>
      <c r="D83" s="1124">
        <f t="shared" si="9"/>
        <v>13</v>
      </c>
      <c r="E83" s="1124">
        <f t="shared" si="9"/>
        <v>86</v>
      </c>
      <c r="F83" s="64">
        <v>7</v>
      </c>
      <c r="G83" s="64">
        <v>18</v>
      </c>
      <c r="H83" s="64">
        <v>4</v>
      </c>
      <c r="I83" s="64">
        <v>29</v>
      </c>
      <c r="J83" s="64">
        <v>1</v>
      </c>
      <c r="K83" s="64">
        <v>18</v>
      </c>
      <c r="L83" s="1099" t="str">
        <f t="shared" si="12"/>
        <v/>
      </c>
      <c r="M83" s="1099">
        <f t="shared" si="12"/>
        <v>70</v>
      </c>
      <c r="N83" s="1119" t="str">
        <f t="shared" si="12"/>
        <v>物品賃貸業</v>
      </c>
      <c r="O83" s="64">
        <v>1</v>
      </c>
      <c r="P83" s="64">
        <v>21</v>
      </c>
      <c r="Q83" s="64" t="s">
        <v>369</v>
      </c>
      <c r="R83" s="64" t="s">
        <v>369</v>
      </c>
      <c r="S83" s="64" t="s">
        <v>369</v>
      </c>
      <c r="T83" s="64" t="s">
        <v>369</v>
      </c>
      <c r="U83" s="64" t="s">
        <v>369</v>
      </c>
      <c r="V83" s="64" t="s">
        <v>369</v>
      </c>
      <c r="W83" s="64" t="s">
        <v>369</v>
      </c>
      <c r="X83" s="64"/>
    </row>
    <row r="84" spans="1:24" ht="13.5" customHeight="1" x14ac:dyDescent="0.15">
      <c r="A84" s="1121" t="s">
        <v>83</v>
      </c>
      <c r="B84" s="1122" t="s">
        <v>834</v>
      </c>
      <c r="C84" s="1122"/>
      <c r="D84" s="1120">
        <f t="shared" si="9"/>
        <v>74</v>
      </c>
      <c r="E84" s="1120">
        <f t="shared" si="9"/>
        <v>312</v>
      </c>
      <c r="F84" s="1123">
        <v>56</v>
      </c>
      <c r="G84" s="1123">
        <v>127</v>
      </c>
      <c r="H84" s="1123">
        <v>11</v>
      </c>
      <c r="I84" s="1123">
        <v>68</v>
      </c>
      <c r="J84" s="1123">
        <v>6</v>
      </c>
      <c r="K84" s="1123">
        <v>75</v>
      </c>
      <c r="L84" s="1114" t="str">
        <f>IF(A84="","",A84)</f>
        <v>L</v>
      </c>
      <c r="M84" s="1115" t="str">
        <f>IF(B84="","",B84)</f>
        <v>学術研究，専門・技術サービス業</v>
      </c>
      <c r="N84" s="1115"/>
      <c r="O84" s="1123" t="str">
        <f>IF(SUM(O85:O87)=0,"-",SUM(O85:O87))</f>
        <v>-</v>
      </c>
      <c r="P84" s="1123" t="str">
        <f>IF(SUM(P85:P87)=0,"-",SUM(P85:P87))</f>
        <v>-</v>
      </c>
      <c r="Q84" s="1123">
        <v>1</v>
      </c>
      <c r="R84" s="1123">
        <v>42</v>
      </c>
      <c r="S84" s="1123" t="str">
        <f>IF(SUM(S85:S87)=0,"-",SUM(S85:S87))</f>
        <v>-</v>
      </c>
      <c r="T84" s="1123" t="str">
        <f>IF(SUM(T85:T87)=0,"-",SUM(T85:T87))</f>
        <v>-</v>
      </c>
      <c r="U84" s="1123" t="str">
        <f>IF(SUM(U85:U87)=0,"-",SUM(U85:U87))</f>
        <v>-</v>
      </c>
      <c r="V84" s="1123" t="str">
        <f>IF(SUM(V85:V87)=0,"-",SUM(V85:V87))</f>
        <v>-</v>
      </c>
      <c r="W84" s="1123" t="str">
        <f>IF(SUM(W85:W87)=0,"-",SUM(W85:W87))</f>
        <v>-</v>
      </c>
      <c r="X84" s="1123"/>
    </row>
    <row r="85" spans="1:24" x14ac:dyDescent="0.15">
      <c r="A85" s="1099"/>
      <c r="B85" s="1099">
        <v>71</v>
      </c>
      <c r="C85" s="1119" t="s">
        <v>764</v>
      </c>
      <c r="D85" s="1124">
        <f t="shared" si="9"/>
        <v>1</v>
      </c>
      <c r="E85" s="1124">
        <f t="shared" si="9"/>
        <v>42</v>
      </c>
      <c r="F85" s="64" t="s">
        <v>369</v>
      </c>
      <c r="G85" s="64" t="s">
        <v>369</v>
      </c>
      <c r="H85" s="64" t="s">
        <v>369</v>
      </c>
      <c r="I85" s="64" t="s">
        <v>369</v>
      </c>
      <c r="J85" s="64" t="s">
        <v>369</v>
      </c>
      <c r="K85" s="64" t="s">
        <v>369</v>
      </c>
      <c r="L85" s="1099" t="str">
        <f t="shared" ref="L85:N87" si="13">IF(A85="","",A85)</f>
        <v/>
      </c>
      <c r="M85" s="1099">
        <f t="shared" si="13"/>
        <v>71</v>
      </c>
      <c r="N85" s="1119" t="str">
        <f t="shared" si="13"/>
        <v>学術・開発研究機関</v>
      </c>
      <c r="O85" s="64" t="s">
        <v>369</v>
      </c>
      <c r="P85" s="64" t="s">
        <v>369</v>
      </c>
      <c r="Q85" s="64">
        <v>1</v>
      </c>
      <c r="R85" s="64">
        <v>42</v>
      </c>
      <c r="S85" s="64" t="s">
        <v>369</v>
      </c>
      <c r="T85" s="64" t="s">
        <v>369</v>
      </c>
      <c r="U85" s="64" t="s">
        <v>369</v>
      </c>
      <c r="V85" s="64" t="s">
        <v>369</v>
      </c>
      <c r="W85" s="64" t="s">
        <v>369</v>
      </c>
      <c r="X85" s="64"/>
    </row>
    <row r="86" spans="1:24" ht="27" x14ac:dyDescent="0.15">
      <c r="A86" s="1099"/>
      <c r="B86" s="1099">
        <v>72</v>
      </c>
      <c r="C86" s="1119" t="s">
        <v>765</v>
      </c>
      <c r="D86" s="1124">
        <f t="shared" si="9"/>
        <v>48</v>
      </c>
      <c r="E86" s="1124">
        <f t="shared" si="9"/>
        <v>176</v>
      </c>
      <c r="F86" s="64">
        <v>37</v>
      </c>
      <c r="G86" s="64">
        <v>86</v>
      </c>
      <c r="H86" s="64">
        <v>7</v>
      </c>
      <c r="I86" s="64">
        <v>44</v>
      </c>
      <c r="J86" s="64">
        <v>4</v>
      </c>
      <c r="K86" s="64">
        <v>46</v>
      </c>
      <c r="L86" s="1099" t="str">
        <f t="shared" si="13"/>
        <v/>
      </c>
      <c r="M86" s="1099">
        <f t="shared" si="13"/>
        <v>72</v>
      </c>
      <c r="N86" s="1119" t="str">
        <f t="shared" si="13"/>
        <v>専門サービス業（他に分類されないもの）</v>
      </c>
      <c r="O86" s="64" t="s">
        <v>369</v>
      </c>
      <c r="P86" s="64" t="s">
        <v>369</v>
      </c>
      <c r="Q86" s="64" t="s">
        <v>369</v>
      </c>
      <c r="R86" s="64" t="s">
        <v>369</v>
      </c>
      <c r="S86" s="64" t="s">
        <v>369</v>
      </c>
      <c r="T86" s="64" t="s">
        <v>369</v>
      </c>
      <c r="U86" s="64" t="s">
        <v>369</v>
      </c>
      <c r="V86" s="64" t="s">
        <v>369</v>
      </c>
      <c r="W86" s="64" t="s">
        <v>369</v>
      </c>
      <c r="X86" s="64"/>
    </row>
    <row r="87" spans="1:24" ht="27" x14ac:dyDescent="0.15">
      <c r="A87" s="1099"/>
      <c r="B87" s="1099">
        <v>74</v>
      </c>
      <c r="C87" s="1119" t="s">
        <v>766</v>
      </c>
      <c r="D87" s="1124">
        <f t="shared" si="9"/>
        <v>25</v>
      </c>
      <c r="E87" s="1124">
        <f t="shared" si="9"/>
        <v>94</v>
      </c>
      <c r="F87" s="64">
        <v>19</v>
      </c>
      <c r="G87" s="64">
        <v>41</v>
      </c>
      <c r="H87" s="64">
        <v>4</v>
      </c>
      <c r="I87" s="64">
        <v>24</v>
      </c>
      <c r="J87" s="64">
        <v>2</v>
      </c>
      <c r="K87" s="64">
        <v>29</v>
      </c>
      <c r="L87" s="1099" t="str">
        <f t="shared" si="13"/>
        <v/>
      </c>
      <c r="M87" s="1099">
        <f t="shared" si="13"/>
        <v>74</v>
      </c>
      <c r="N87" s="1119" t="str">
        <f t="shared" si="13"/>
        <v>技術サービス業（他に分類されないもの</v>
      </c>
      <c r="O87" s="64" t="s">
        <v>369</v>
      </c>
      <c r="P87" s="64" t="s">
        <v>369</v>
      </c>
      <c r="Q87" s="64" t="s">
        <v>369</v>
      </c>
      <c r="R87" s="64" t="s">
        <v>369</v>
      </c>
      <c r="S87" s="64" t="s">
        <v>369</v>
      </c>
      <c r="T87" s="64" t="s">
        <v>369</v>
      </c>
      <c r="U87" s="64" t="s">
        <v>369</v>
      </c>
      <c r="V87" s="64" t="s">
        <v>369</v>
      </c>
      <c r="W87" s="64" t="s">
        <v>369</v>
      </c>
      <c r="X87" s="64"/>
    </row>
    <row r="88" spans="1:24" ht="13.5" customHeight="1" x14ac:dyDescent="0.15">
      <c r="A88" s="1121" t="s">
        <v>82</v>
      </c>
      <c r="B88" s="1122" t="s">
        <v>835</v>
      </c>
      <c r="C88" s="1122"/>
      <c r="D88" s="1120">
        <f t="shared" si="9"/>
        <v>454</v>
      </c>
      <c r="E88" s="1120">
        <f t="shared" si="9"/>
        <v>2865</v>
      </c>
      <c r="F88" s="1123">
        <v>325</v>
      </c>
      <c r="G88" s="1123">
        <v>614</v>
      </c>
      <c r="H88" s="1123">
        <v>62</v>
      </c>
      <c r="I88" s="1123">
        <v>409</v>
      </c>
      <c r="J88" s="1123">
        <v>26</v>
      </c>
      <c r="K88" s="1123">
        <v>364</v>
      </c>
      <c r="L88" s="1114" t="str">
        <f>IF(A88="","",A88)</f>
        <v>M</v>
      </c>
      <c r="M88" s="1115" t="str">
        <f>IF(B88="","",B88)</f>
        <v>宿泊業，飲食サービス業</v>
      </c>
      <c r="N88" s="1115"/>
      <c r="O88" s="1123">
        <v>22</v>
      </c>
      <c r="P88" s="1123">
        <v>520</v>
      </c>
      <c r="Q88" s="1123">
        <v>12</v>
      </c>
      <c r="R88" s="1123">
        <v>448</v>
      </c>
      <c r="S88" s="1123">
        <v>7</v>
      </c>
      <c r="T88" s="1123">
        <v>510</v>
      </c>
      <c r="U88" s="1123" t="str">
        <f>IF(SUM(U89:U91)=0,"-",SUM(U89:U91))</f>
        <v>-</v>
      </c>
      <c r="V88" s="1123" t="str">
        <f>IF(SUM(V89:V91)=0,"-",SUM(V89:V91))</f>
        <v>-</v>
      </c>
      <c r="W88" s="1123" t="str">
        <f>IF(SUM(W89:W91)=0,"-",SUM(W89:W91))</f>
        <v>-</v>
      </c>
      <c r="X88" s="1123"/>
    </row>
    <row r="89" spans="1:24" x14ac:dyDescent="0.15">
      <c r="A89" s="1099"/>
      <c r="B89" s="1099">
        <v>75</v>
      </c>
      <c r="C89" s="1119" t="s">
        <v>465</v>
      </c>
      <c r="D89" s="1124">
        <f t="shared" si="9"/>
        <v>11</v>
      </c>
      <c r="E89" s="1124">
        <f t="shared" si="9"/>
        <v>101</v>
      </c>
      <c r="F89" s="64">
        <v>6</v>
      </c>
      <c r="G89" s="64">
        <v>8</v>
      </c>
      <c r="H89" s="64" t="s">
        <v>369</v>
      </c>
      <c r="I89" s="64" t="s">
        <v>369</v>
      </c>
      <c r="J89" s="64">
        <v>2</v>
      </c>
      <c r="K89" s="64">
        <v>29</v>
      </c>
      <c r="L89" s="1099" t="str">
        <f t="shared" ref="L89:N91" si="14">IF(A89="","",A89)</f>
        <v/>
      </c>
      <c r="M89" s="1099">
        <f t="shared" si="14"/>
        <v>75</v>
      </c>
      <c r="N89" s="1119" t="str">
        <f t="shared" si="14"/>
        <v>宿泊業</v>
      </c>
      <c r="O89" s="64">
        <v>3</v>
      </c>
      <c r="P89" s="64">
        <v>64</v>
      </c>
      <c r="Q89" s="64" t="s">
        <v>369</v>
      </c>
      <c r="R89" s="64" t="s">
        <v>369</v>
      </c>
      <c r="S89" s="64" t="s">
        <v>369</v>
      </c>
      <c r="T89" s="64" t="s">
        <v>369</v>
      </c>
      <c r="U89" s="64" t="s">
        <v>369</v>
      </c>
      <c r="V89" s="64" t="s">
        <v>369</v>
      </c>
      <c r="W89" s="64" t="s">
        <v>369</v>
      </c>
      <c r="X89" s="64"/>
    </row>
    <row r="90" spans="1:24" x14ac:dyDescent="0.15">
      <c r="A90" s="1099"/>
      <c r="B90" s="1099">
        <v>76</v>
      </c>
      <c r="C90" s="1119" t="s">
        <v>767</v>
      </c>
      <c r="D90" s="1124">
        <f t="shared" si="9"/>
        <v>408</v>
      </c>
      <c r="E90" s="1124">
        <f t="shared" si="9"/>
        <v>2518</v>
      </c>
      <c r="F90" s="64">
        <v>306</v>
      </c>
      <c r="G90" s="64">
        <v>571</v>
      </c>
      <c r="H90" s="64">
        <v>46</v>
      </c>
      <c r="I90" s="64">
        <v>297</v>
      </c>
      <c r="J90" s="64">
        <v>20</v>
      </c>
      <c r="K90" s="64">
        <v>283</v>
      </c>
      <c r="L90" s="1099" t="str">
        <f t="shared" si="14"/>
        <v/>
      </c>
      <c r="M90" s="1099">
        <f t="shared" si="14"/>
        <v>76</v>
      </c>
      <c r="N90" s="1119" t="str">
        <f t="shared" si="14"/>
        <v>飲食店</v>
      </c>
      <c r="O90" s="64">
        <v>17</v>
      </c>
      <c r="P90" s="64">
        <v>409</v>
      </c>
      <c r="Q90" s="64">
        <v>12</v>
      </c>
      <c r="R90" s="64">
        <v>448</v>
      </c>
      <c r="S90" s="64">
        <v>7</v>
      </c>
      <c r="T90" s="64">
        <v>510</v>
      </c>
      <c r="U90" s="64" t="s">
        <v>369</v>
      </c>
      <c r="V90" s="64" t="s">
        <v>369</v>
      </c>
      <c r="W90" s="64" t="s">
        <v>369</v>
      </c>
      <c r="X90" s="64"/>
    </row>
    <row r="91" spans="1:24" ht="27" x14ac:dyDescent="0.15">
      <c r="A91" s="1099"/>
      <c r="B91" s="1099">
        <v>77</v>
      </c>
      <c r="C91" s="1129" t="s">
        <v>768</v>
      </c>
      <c r="D91" s="1124">
        <f t="shared" si="9"/>
        <v>35</v>
      </c>
      <c r="E91" s="1124">
        <f t="shared" si="9"/>
        <v>246</v>
      </c>
      <c r="F91" s="64">
        <v>13</v>
      </c>
      <c r="G91" s="64">
        <v>35</v>
      </c>
      <c r="H91" s="64">
        <v>16</v>
      </c>
      <c r="I91" s="64">
        <v>112</v>
      </c>
      <c r="J91" s="64">
        <v>4</v>
      </c>
      <c r="K91" s="64">
        <v>52</v>
      </c>
      <c r="L91" s="1099" t="str">
        <f t="shared" si="14"/>
        <v/>
      </c>
      <c r="M91" s="1099">
        <f t="shared" si="14"/>
        <v>77</v>
      </c>
      <c r="N91" s="1119" t="str">
        <f t="shared" si="14"/>
        <v>持ち帰り・配達飲食サービス業</v>
      </c>
      <c r="O91" s="64">
        <v>2</v>
      </c>
      <c r="P91" s="64">
        <v>47</v>
      </c>
      <c r="Q91" s="64" t="s">
        <v>369</v>
      </c>
      <c r="R91" s="64" t="s">
        <v>369</v>
      </c>
      <c r="S91" s="64" t="s">
        <v>369</v>
      </c>
      <c r="T91" s="64" t="s">
        <v>369</v>
      </c>
      <c r="U91" s="64" t="s">
        <v>369</v>
      </c>
      <c r="V91" s="64" t="s">
        <v>369</v>
      </c>
      <c r="W91" s="64" t="s">
        <v>369</v>
      </c>
      <c r="X91" s="64"/>
    </row>
    <row r="92" spans="1:24" ht="13.5" customHeight="1" x14ac:dyDescent="0.15">
      <c r="A92" s="1121" t="s">
        <v>81</v>
      </c>
      <c r="B92" s="1127" t="s">
        <v>836</v>
      </c>
      <c r="C92" s="1127"/>
      <c r="D92" s="1120">
        <f t="shared" si="9"/>
        <v>238</v>
      </c>
      <c r="E92" s="1120">
        <f t="shared" si="9"/>
        <v>1205</v>
      </c>
      <c r="F92" s="1123">
        <v>189</v>
      </c>
      <c r="G92" s="1123">
        <v>397</v>
      </c>
      <c r="H92" s="1123">
        <v>23</v>
      </c>
      <c r="I92" s="1123">
        <v>139</v>
      </c>
      <c r="J92" s="1123">
        <v>9</v>
      </c>
      <c r="K92" s="1123">
        <v>116</v>
      </c>
      <c r="L92" s="1114" t="str">
        <f>IF(A92="","",A92)</f>
        <v>N</v>
      </c>
      <c r="M92" s="1115" t="str">
        <f>IF(B92="","",B92)</f>
        <v>生活関連サービス業，娯楽業</v>
      </c>
      <c r="N92" s="1115"/>
      <c r="O92" s="1123">
        <v>7</v>
      </c>
      <c r="P92" s="1123">
        <v>173</v>
      </c>
      <c r="Q92" s="1123">
        <v>3</v>
      </c>
      <c r="R92" s="1123">
        <v>111</v>
      </c>
      <c r="S92" s="1123">
        <v>2</v>
      </c>
      <c r="T92" s="1123">
        <v>125</v>
      </c>
      <c r="U92" s="1123">
        <v>1</v>
      </c>
      <c r="V92" s="1123">
        <v>144</v>
      </c>
      <c r="W92" s="1123">
        <v>4</v>
      </c>
      <c r="X92" s="1123"/>
    </row>
    <row r="93" spans="1:24" x14ac:dyDescent="0.15">
      <c r="A93" s="1099"/>
      <c r="B93" s="1099">
        <v>78</v>
      </c>
      <c r="C93" s="192" t="s">
        <v>777</v>
      </c>
      <c r="D93" s="1124">
        <f t="shared" si="9"/>
        <v>174</v>
      </c>
      <c r="E93" s="1124">
        <f t="shared" si="9"/>
        <v>639</v>
      </c>
      <c r="F93" s="64">
        <v>151</v>
      </c>
      <c r="G93" s="64">
        <v>306</v>
      </c>
      <c r="H93" s="64">
        <v>16</v>
      </c>
      <c r="I93" s="64">
        <v>93</v>
      </c>
      <c r="J93" s="64">
        <v>2</v>
      </c>
      <c r="K93" s="64">
        <v>22</v>
      </c>
      <c r="L93" s="1099" t="str">
        <f t="shared" ref="L93:N95" si="15">IF(A93="","",A93)</f>
        <v/>
      </c>
      <c r="M93" s="1099">
        <f t="shared" si="15"/>
        <v>78</v>
      </c>
      <c r="N93" s="1119" t="str">
        <f t="shared" si="15"/>
        <v>洗濯・理容・美容・浴場業</v>
      </c>
      <c r="O93" s="64">
        <v>1</v>
      </c>
      <c r="P93" s="64">
        <v>21</v>
      </c>
      <c r="Q93" s="64" t="s">
        <v>369</v>
      </c>
      <c r="R93" s="64" t="s">
        <v>369</v>
      </c>
      <c r="S93" s="64">
        <v>1</v>
      </c>
      <c r="T93" s="64">
        <v>53</v>
      </c>
      <c r="U93" s="64">
        <v>1</v>
      </c>
      <c r="V93" s="64">
        <v>144</v>
      </c>
      <c r="W93" s="64">
        <v>2</v>
      </c>
      <c r="X93" s="64"/>
    </row>
    <row r="94" spans="1:24" x14ac:dyDescent="0.15">
      <c r="A94" s="1099"/>
      <c r="B94" s="1099">
        <v>79</v>
      </c>
      <c r="C94" s="192" t="s">
        <v>776</v>
      </c>
      <c r="D94" s="1124">
        <f t="shared" ref="D94:E114" si="16">SUM(F94,H94,J94,O94,Q94,S94,U94,W94)</f>
        <v>26</v>
      </c>
      <c r="E94" s="1124">
        <f t="shared" si="16"/>
        <v>104</v>
      </c>
      <c r="F94" s="64">
        <v>19</v>
      </c>
      <c r="G94" s="64">
        <v>51</v>
      </c>
      <c r="H94" s="64">
        <v>2</v>
      </c>
      <c r="I94" s="64">
        <v>13</v>
      </c>
      <c r="J94" s="64">
        <v>3</v>
      </c>
      <c r="K94" s="64">
        <v>40</v>
      </c>
      <c r="L94" s="1099" t="str">
        <f t="shared" si="15"/>
        <v/>
      </c>
      <c r="M94" s="1099">
        <f t="shared" si="15"/>
        <v>79</v>
      </c>
      <c r="N94" s="1119" t="str">
        <f t="shared" si="15"/>
        <v>その他の生活関連サービス業　</v>
      </c>
      <c r="O94" s="64" t="s">
        <v>369</v>
      </c>
      <c r="P94" s="64" t="s">
        <v>369</v>
      </c>
      <c r="Q94" s="64" t="s">
        <v>369</v>
      </c>
      <c r="R94" s="64" t="s">
        <v>369</v>
      </c>
      <c r="S94" s="64" t="s">
        <v>369</v>
      </c>
      <c r="T94" s="64" t="s">
        <v>369</v>
      </c>
      <c r="U94" s="64" t="s">
        <v>369</v>
      </c>
      <c r="V94" s="64" t="s">
        <v>369</v>
      </c>
      <c r="W94" s="64">
        <v>2</v>
      </c>
      <c r="X94" s="64"/>
    </row>
    <row r="95" spans="1:24" x14ac:dyDescent="0.15">
      <c r="A95" s="1099"/>
      <c r="B95" s="1099">
        <v>80</v>
      </c>
      <c r="C95" s="193" t="s">
        <v>418</v>
      </c>
      <c r="D95" s="1124">
        <f t="shared" si="16"/>
        <v>38</v>
      </c>
      <c r="E95" s="1124">
        <f t="shared" si="16"/>
        <v>462</v>
      </c>
      <c r="F95" s="64">
        <v>19</v>
      </c>
      <c r="G95" s="64">
        <v>40</v>
      </c>
      <c r="H95" s="64">
        <v>5</v>
      </c>
      <c r="I95" s="64">
        <v>33</v>
      </c>
      <c r="J95" s="64">
        <v>4</v>
      </c>
      <c r="K95" s="64">
        <v>54</v>
      </c>
      <c r="L95" s="1099" t="str">
        <f t="shared" si="15"/>
        <v/>
      </c>
      <c r="M95" s="1099">
        <f t="shared" si="15"/>
        <v>80</v>
      </c>
      <c r="N95" s="1119" t="str">
        <f t="shared" si="15"/>
        <v>娯楽業</v>
      </c>
      <c r="O95" s="64">
        <v>6</v>
      </c>
      <c r="P95" s="64">
        <v>152</v>
      </c>
      <c r="Q95" s="64">
        <v>3</v>
      </c>
      <c r="R95" s="64">
        <v>111</v>
      </c>
      <c r="S95" s="64">
        <v>1</v>
      </c>
      <c r="T95" s="64">
        <v>72</v>
      </c>
      <c r="U95" s="64" t="s">
        <v>369</v>
      </c>
      <c r="V95" s="64" t="s">
        <v>369</v>
      </c>
      <c r="W95" s="64" t="s">
        <v>369</v>
      </c>
      <c r="X95" s="64"/>
    </row>
    <row r="96" spans="1:24" ht="13.5" customHeight="1" x14ac:dyDescent="0.15">
      <c r="A96" s="1121" t="s">
        <v>80</v>
      </c>
      <c r="B96" s="1122" t="s">
        <v>756</v>
      </c>
      <c r="C96" s="1122"/>
      <c r="D96" s="1120">
        <f t="shared" si="16"/>
        <v>128</v>
      </c>
      <c r="E96" s="1120">
        <f t="shared" si="16"/>
        <v>631</v>
      </c>
      <c r="F96" s="1123">
        <v>92</v>
      </c>
      <c r="G96" s="1123">
        <v>175</v>
      </c>
      <c r="H96" s="1123">
        <v>16</v>
      </c>
      <c r="I96" s="1123">
        <v>96</v>
      </c>
      <c r="J96" s="1123">
        <v>12</v>
      </c>
      <c r="K96" s="1123">
        <v>141</v>
      </c>
      <c r="L96" s="1114" t="str">
        <f>IF(A96="","",A96)</f>
        <v>O</v>
      </c>
      <c r="M96" s="1115" t="str">
        <f>IF(B96="","",B96)</f>
        <v>教育，学習支援業</v>
      </c>
      <c r="N96" s="1115"/>
      <c r="O96" s="1123">
        <v>6</v>
      </c>
      <c r="P96" s="1123">
        <v>146</v>
      </c>
      <c r="Q96" s="1123">
        <v>2</v>
      </c>
      <c r="R96" s="1123">
        <v>73</v>
      </c>
      <c r="S96" s="1123" t="s">
        <v>369</v>
      </c>
      <c r="T96" s="1123" t="s">
        <v>369</v>
      </c>
      <c r="U96" s="1123" t="str">
        <f>IF(SUM(U97:U98)=0,"-",SUM(U97:U98))</f>
        <v>-</v>
      </c>
      <c r="V96" s="1123" t="str">
        <f>IF(SUM(V97:V98)=0,"-",SUM(V97:V98))</f>
        <v>-</v>
      </c>
      <c r="W96" s="1123" t="str">
        <f>IF(SUM(W97:W98)=0,"-",SUM(W97:W98))</f>
        <v>-</v>
      </c>
      <c r="X96" s="1123"/>
    </row>
    <row r="97" spans="1:24" x14ac:dyDescent="0.15">
      <c r="A97" s="1099"/>
      <c r="B97" s="1099">
        <v>81</v>
      </c>
      <c r="C97" s="1119" t="s">
        <v>422</v>
      </c>
      <c r="D97" s="1124">
        <f t="shared" si="16"/>
        <v>8</v>
      </c>
      <c r="E97" s="1124">
        <f t="shared" si="16"/>
        <v>182</v>
      </c>
      <c r="F97" s="64">
        <v>1</v>
      </c>
      <c r="G97" s="64">
        <v>1</v>
      </c>
      <c r="H97" s="64">
        <v>1</v>
      </c>
      <c r="I97" s="64">
        <v>6</v>
      </c>
      <c r="J97" s="64" t="s">
        <v>369</v>
      </c>
      <c r="K97" s="64" t="s">
        <v>369</v>
      </c>
      <c r="L97" s="1099" t="str">
        <f t="shared" ref="L97:N98" si="17">IF(A97="","",A97)</f>
        <v/>
      </c>
      <c r="M97" s="1099">
        <f t="shared" si="17"/>
        <v>81</v>
      </c>
      <c r="N97" s="1119" t="str">
        <f t="shared" si="17"/>
        <v>学校教育</v>
      </c>
      <c r="O97" s="64">
        <v>4</v>
      </c>
      <c r="P97" s="64">
        <v>102</v>
      </c>
      <c r="Q97" s="64">
        <v>2</v>
      </c>
      <c r="R97" s="64">
        <v>73</v>
      </c>
      <c r="S97" s="64" t="s">
        <v>369</v>
      </c>
      <c r="T97" s="64" t="s">
        <v>369</v>
      </c>
      <c r="U97" s="64" t="s">
        <v>369</v>
      </c>
      <c r="V97" s="64" t="s">
        <v>369</v>
      </c>
      <c r="W97" s="64" t="s">
        <v>369</v>
      </c>
      <c r="X97" s="64"/>
    </row>
    <row r="98" spans="1:24" x14ac:dyDescent="0.15">
      <c r="A98" s="1099"/>
      <c r="B98" s="1099">
        <v>82</v>
      </c>
      <c r="C98" s="1119" t="s">
        <v>769</v>
      </c>
      <c r="D98" s="1124">
        <f t="shared" si="16"/>
        <v>120</v>
      </c>
      <c r="E98" s="1124">
        <f t="shared" si="16"/>
        <v>449</v>
      </c>
      <c r="F98" s="64">
        <v>91</v>
      </c>
      <c r="G98" s="64">
        <v>174</v>
      </c>
      <c r="H98" s="64">
        <v>15</v>
      </c>
      <c r="I98" s="64">
        <v>90</v>
      </c>
      <c r="J98" s="64">
        <v>12</v>
      </c>
      <c r="K98" s="64">
        <v>141</v>
      </c>
      <c r="L98" s="1099" t="str">
        <f t="shared" si="17"/>
        <v/>
      </c>
      <c r="M98" s="1099">
        <f t="shared" si="17"/>
        <v>82</v>
      </c>
      <c r="N98" s="1119" t="str">
        <f t="shared" si="17"/>
        <v>その他の教育，学習支援業</v>
      </c>
      <c r="O98" s="64">
        <v>2</v>
      </c>
      <c r="P98" s="64">
        <v>44</v>
      </c>
      <c r="Q98" s="64" t="s">
        <v>369</v>
      </c>
      <c r="R98" s="64" t="s">
        <v>369</v>
      </c>
      <c r="S98" s="64" t="s">
        <v>369</v>
      </c>
      <c r="T98" s="64" t="s">
        <v>369</v>
      </c>
      <c r="U98" s="64" t="s">
        <v>369</v>
      </c>
      <c r="V98" s="64" t="s">
        <v>369</v>
      </c>
      <c r="W98" s="64" t="s">
        <v>369</v>
      </c>
      <c r="X98" s="64"/>
    </row>
    <row r="99" spans="1:24" ht="13.5" customHeight="1" x14ac:dyDescent="0.15">
      <c r="A99" s="1121" t="s">
        <v>79</v>
      </c>
      <c r="B99" s="1127" t="s">
        <v>426</v>
      </c>
      <c r="C99" s="1127"/>
      <c r="D99" s="1120">
        <f t="shared" si="16"/>
        <v>276</v>
      </c>
      <c r="E99" s="1120">
        <f t="shared" si="16"/>
        <v>3181</v>
      </c>
      <c r="F99" s="1123">
        <v>95</v>
      </c>
      <c r="G99" s="1123">
        <v>238</v>
      </c>
      <c r="H99" s="1123">
        <v>94</v>
      </c>
      <c r="I99" s="1123">
        <v>654</v>
      </c>
      <c r="J99" s="1123">
        <v>58</v>
      </c>
      <c r="K99" s="1123">
        <v>755</v>
      </c>
      <c r="L99" s="1114" t="str">
        <f>IF(A99="","",A99)</f>
        <v>P</v>
      </c>
      <c r="M99" s="1115" t="str">
        <f>IF(B99="","",B99)</f>
        <v>医療，福祉</v>
      </c>
      <c r="N99" s="1115"/>
      <c r="O99" s="1123">
        <v>12</v>
      </c>
      <c r="P99" s="1123">
        <v>278</v>
      </c>
      <c r="Q99" s="1123">
        <v>6</v>
      </c>
      <c r="R99" s="1123">
        <v>196</v>
      </c>
      <c r="S99" s="1123">
        <v>6</v>
      </c>
      <c r="T99" s="1123">
        <v>415</v>
      </c>
      <c r="U99" s="1123">
        <v>5</v>
      </c>
      <c r="V99" s="1123">
        <v>645</v>
      </c>
      <c r="W99" s="1123" t="str">
        <f>IF(SUM(W100:W102)=0,"-",SUM(W100:W102))</f>
        <v>-</v>
      </c>
      <c r="X99" s="1123"/>
    </row>
    <row r="100" spans="1:24" x14ac:dyDescent="0.15">
      <c r="A100" s="1099"/>
      <c r="B100" s="1119">
        <v>83</v>
      </c>
      <c r="C100" s="1146" t="s">
        <v>147</v>
      </c>
      <c r="D100" s="1124">
        <f t="shared" si="16"/>
        <v>196</v>
      </c>
      <c r="E100" s="1124">
        <f t="shared" si="16"/>
        <v>1520</v>
      </c>
      <c r="F100" s="64">
        <v>87</v>
      </c>
      <c r="G100" s="64">
        <v>222</v>
      </c>
      <c r="H100" s="64">
        <v>67</v>
      </c>
      <c r="I100" s="64">
        <v>463</v>
      </c>
      <c r="J100" s="64">
        <v>34</v>
      </c>
      <c r="K100" s="64">
        <v>425</v>
      </c>
      <c r="L100" s="1099" t="str">
        <f t="shared" ref="L100:N102" si="18">IF(A100="","",A100)</f>
        <v/>
      </c>
      <c r="M100" s="1099">
        <f t="shared" si="18"/>
        <v>83</v>
      </c>
      <c r="N100" s="1119" t="str">
        <f t="shared" si="18"/>
        <v>医療業</v>
      </c>
      <c r="O100" s="64">
        <v>4</v>
      </c>
      <c r="P100" s="64">
        <v>88</v>
      </c>
      <c r="Q100" s="64">
        <v>1</v>
      </c>
      <c r="R100" s="64">
        <v>34</v>
      </c>
      <c r="S100" s="64">
        <v>2</v>
      </c>
      <c r="T100" s="64">
        <v>155</v>
      </c>
      <c r="U100" s="64">
        <v>1</v>
      </c>
      <c r="V100" s="64">
        <v>133</v>
      </c>
      <c r="W100" s="64" t="s">
        <v>369</v>
      </c>
      <c r="X100" s="64"/>
    </row>
    <row r="101" spans="1:24" x14ac:dyDescent="0.15">
      <c r="A101" s="1099"/>
      <c r="B101" s="1119">
        <v>84</v>
      </c>
      <c r="C101" s="1119" t="s">
        <v>770</v>
      </c>
      <c r="D101" s="1124">
        <f t="shared" si="16"/>
        <v>1</v>
      </c>
      <c r="E101" s="1124">
        <f t="shared" si="16"/>
        <v>5</v>
      </c>
      <c r="F101" s="64" t="s">
        <v>369</v>
      </c>
      <c r="G101" s="64" t="s">
        <v>369</v>
      </c>
      <c r="H101" s="64">
        <v>1</v>
      </c>
      <c r="I101" s="64">
        <v>5</v>
      </c>
      <c r="J101" s="64" t="s">
        <v>369</v>
      </c>
      <c r="K101" s="64" t="s">
        <v>369</v>
      </c>
      <c r="L101" s="1099" t="str">
        <f t="shared" si="18"/>
        <v/>
      </c>
      <c r="M101" s="1099">
        <f t="shared" si="18"/>
        <v>84</v>
      </c>
      <c r="N101" s="1119" t="str">
        <f t="shared" si="18"/>
        <v>保健衛生</v>
      </c>
      <c r="O101" s="64" t="s">
        <v>369</v>
      </c>
      <c r="P101" s="64" t="s">
        <v>369</v>
      </c>
      <c r="Q101" s="64" t="s">
        <v>369</v>
      </c>
      <c r="R101" s="64" t="s">
        <v>369</v>
      </c>
      <c r="S101" s="64" t="s">
        <v>369</v>
      </c>
      <c r="T101" s="64" t="s">
        <v>369</v>
      </c>
      <c r="U101" s="64" t="s">
        <v>369</v>
      </c>
      <c r="V101" s="64" t="s">
        <v>369</v>
      </c>
      <c r="W101" s="64" t="s">
        <v>369</v>
      </c>
      <c r="X101" s="64"/>
    </row>
    <row r="102" spans="1:24" x14ac:dyDescent="0.15">
      <c r="A102" s="1099"/>
      <c r="B102" s="1119">
        <v>85</v>
      </c>
      <c r="C102" s="1119" t="s">
        <v>771</v>
      </c>
      <c r="D102" s="1124">
        <f t="shared" si="16"/>
        <v>79</v>
      </c>
      <c r="E102" s="1124">
        <f t="shared" si="16"/>
        <v>1656</v>
      </c>
      <c r="F102" s="64">
        <v>8</v>
      </c>
      <c r="G102" s="64">
        <v>16</v>
      </c>
      <c r="H102" s="64">
        <v>26</v>
      </c>
      <c r="I102" s="64">
        <v>186</v>
      </c>
      <c r="J102" s="64">
        <v>24</v>
      </c>
      <c r="K102" s="64">
        <v>330</v>
      </c>
      <c r="L102" s="1099" t="str">
        <f t="shared" si="18"/>
        <v/>
      </c>
      <c r="M102" s="1099">
        <f t="shared" si="18"/>
        <v>85</v>
      </c>
      <c r="N102" s="1119" t="str">
        <f t="shared" si="18"/>
        <v>社会保険・社会福祉・介護業</v>
      </c>
      <c r="O102" s="64">
        <v>8</v>
      </c>
      <c r="P102" s="64">
        <v>190</v>
      </c>
      <c r="Q102" s="64">
        <v>5</v>
      </c>
      <c r="R102" s="64">
        <v>162</v>
      </c>
      <c r="S102" s="64">
        <v>4</v>
      </c>
      <c r="T102" s="64">
        <v>260</v>
      </c>
      <c r="U102" s="64">
        <v>4</v>
      </c>
      <c r="V102" s="64">
        <v>512</v>
      </c>
      <c r="W102" s="64" t="s">
        <v>369</v>
      </c>
      <c r="X102" s="64"/>
    </row>
    <row r="103" spans="1:24" ht="13.5" customHeight="1" x14ac:dyDescent="0.15">
      <c r="A103" s="1121" t="s">
        <v>757</v>
      </c>
      <c r="B103" s="1122" t="s">
        <v>759</v>
      </c>
      <c r="C103" s="1122"/>
      <c r="D103" s="1120">
        <f t="shared" si="16"/>
        <v>12</v>
      </c>
      <c r="E103" s="1120">
        <f t="shared" si="16"/>
        <v>234</v>
      </c>
      <c r="F103" s="1123">
        <v>3</v>
      </c>
      <c r="G103" s="1123">
        <v>10</v>
      </c>
      <c r="H103" s="1123">
        <v>7</v>
      </c>
      <c r="I103" s="1123">
        <v>43</v>
      </c>
      <c r="J103" s="1123" t="s">
        <v>369</v>
      </c>
      <c r="K103" s="1123" t="s">
        <v>369</v>
      </c>
      <c r="L103" s="1114" t="str">
        <f>IF(A103="","",A103)</f>
        <v>Q</v>
      </c>
      <c r="M103" s="1115" t="str">
        <f>IF(B103="","",B103)</f>
        <v>複合サービス事業</v>
      </c>
      <c r="N103" s="1115"/>
      <c r="O103" s="1123">
        <v>1</v>
      </c>
      <c r="P103" s="1123">
        <v>21</v>
      </c>
      <c r="Q103" s="1123" t="str">
        <f>IF(SUM(Q104:Q105)=0,"-",SUM(Q104:Q105))</f>
        <v>-</v>
      </c>
      <c r="R103" s="1123" t="str">
        <f>IF(SUM(R104:R105)=0,"-",SUM(R104:R105))</f>
        <v>-</v>
      </c>
      <c r="S103" s="1123" t="str">
        <f>IF(SUM(S104:S105)=0,"-",SUM(S104:S105))</f>
        <v>-</v>
      </c>
      <c r="T103" s="1123" t="str">
        <f>IF(SUM(T104:T105)=0,"-",SUM(T104:T105))</f>
        <v>-</v>
      </c>
      <c r="U103" s="1123">
        <v>1</v>
      </c>
      <c r="V103" s="1123">
        <v>160</v>
      </c>
      <c r="W103" s="1123" t="str">
        <f>IF(SUM(W104:W105)=0,"-",SUM(W104:W105))</f>
        <v>-</v>
      </c>
      <c r="X103" s="1123"/>
    </row>
    <row r="104" spans="1:24" x14ac:dyDescent="0.15">
      <c r="A104" s="1099"/>
      <c r="B104" s="1119">
        <v>86</v>
      </c>
      <c r="C104" s="1119" t="s">
        <v>772</v>
      </c>
      <c r="D104" s="1124">
        <f t="shared" si="16"/>
        <v>10</v>
      </c>
      <c r="E104" s="1124">
        <f t="shared" si="16"/>
        <v>211</v>
      </c>
      <c r="F104" s="64">
        <v>2</v>
      </c>
      <c r="G104" s="64">
        <v>8</v>
      </c>
      <c r="H104" s="64">
        <v>7</v>
      </c>
      <c r="I104" s="64">
        <v>43</v>
      </c>
      <c r="J104" s="64" t="s">
        <v>369</v>
      </c>
      <c r="K104" s="64" t="s">
        <v>369</v>
      </c>
      <c r="L104" s="1099" t="str">
        <f t="shared" ref="L104:N105" si="19">IF(A104="","",A104)</f>
        <v/>
      </c>
      <c r="M104" s="1099">
        <f t="shared" si="19"/>
        <v>86</v>
      </c>
      <c r="N104" s="1119" t="str">
        <f t="shared" si="19"/>
        <v>郵便局</v>
      </c>
      <c r="O104" s="64" t="s">
        <v>369</v>
      </c>
      <c r="P104" s="64" t="s">
        <v>369</v>
      </c>
      <c r="Q104" s="64" t="s">
        <v>369</v>
      </c>
      <c r="R104" s="64" t="s">
        <v>369</v>
      </c>
      <c r="S104" s="64" t="s">
        <v>369</v>
      </c>
      <c r="T104" s="64" t="s">
        <v>369</v>
      </c>
      <c r="U104" s="64">
        <v>1</v>
      </c>
      <c r="V104" s="64">
        <v>160</v>
      </c>
      <c r="W104" s="64" t="s">
        <v>369</v>
      </c>
      <c r="X104" s="64"/>
    </row>
    <row r="105" spans="1:24" ht="27" x14ac:dyDescent="0.15">
      <c r="A105" s="1099"/>
      <c r="B105" s="1119">
        <v>87</v>
      </c>
      <c r="C105" s="1148" t="s">
        <v>424</v>
      </c>
      <c r="D105" s="1124">
        <f t="shared" si="16"/>
        <v>2</v>
      </c>
      <c r="E105" s="1124">
        <f t="shared" si="16"/>
        <v>23</v>
      </c>
      <c r="F105" s="64">
        <v>1</v>
      </c>
      <c r="G105" s="64">
        <v>2</v>
      </c>
      <c r="H105" s="64" t="s">
        <v>369</v>
      </c>
      <c r="I105" s="64" t="s">
        <v>369</v>
      </c>
      <c r="J105" s="64" t="s">
        <v>369</v>
      </c>
      <c r="K105" s="64" t="s">
        <v>369</v>
      </c>
      <c r="L105" s="1099" t="str">
        <f t="shared" si="19"/>
        <v/>
      </c>
      <c r="M105" s="1099">
        <f t="shared" si="19"/>
        <v>87</v>
      </c>
      <c r="N105" s="1119" t="str">
        <f t="shared" si="19"/>
        <v>協同組合（他に分類されないもの）</v>
      </c>
      <c r="O105" s="64">
        <v>1</v>
      </c>
      <c r="P105" s="64">
        <v>21</v>
      </c>
      <c r="Q105" s="64" t="s">
        <v>369</v>
      </c>
      <c r="R105" s="64" t="s">
        <v>369</v>
      </c>
      <c r="S105" s="64" t="s">
        <v>369</v>
      </c>
      <c r="T105" s="64" t="s">
        <v>369</v>
      </c>
      <c r="U105" s="64" t="s">
        <v>369</v>
      </c>
      <c r="V105" s="64" t="s">
        <v>369</v>
      </c>
      <c r="W105" s="64" t="s">
        <v>369</v>
      </c>
      <c r="X105" s="64"/>
    </row>
    <row r="106" spans="1:24" ht="13.5" customHeight="1" x14ac:dyDescent="0.15">
      <c r="A106" s="194" t="s">
        <v>758</v>
      </c>
      <c r="B106" s="751" t="s">
        <v>417</v>
      </c>
      <c r="C106" s="751"/>
      <c r="D106" s="1120">
        <f t="shared" si="16"/>
        <v>191</v>
      </c>
      <c r="E106" s="1120">
        <f t="shared" si="16"/>
        <v>2038</v>
      </c>
      <c r="F106" s="1123">
        <v>119</v>
      </c>
      <c r="G106" s="1123">
        <v>242</v>
      </c>
      <c r="H106" s="1123">
        <v>26</v>
      </c>
      <c r="I106" s="1123">
        <v>166</v>
      </c>
      <c r="J106" s="1123">
        <v>15</v>
      </c>
      <c r="K106" s="1123">
        <v>204</v>
      </c>
      <c r="L106" s="1114" t="str">
        <f>IF(A106="","",A106)</f>
        <v>R</v>
      </c>
      <c r="M106" s="1115" t="str">
        <f>IF(B106="","",B106)</f>
        <v>サービス業（他に分類されないもの）</v>
      </c>
      <c r="N106" s="1115"/>
      <c r="O106" s="1123">
        <v>7</v>
      </c>
      <c r="P106" s="1123">
        <v>151</v>
      </c>
      <c r="Q106" s="1123">
        <v>7</v>
      </c>
      <c r="R106" s="1123">
        <v>273</v>
      </c>
      <c r="S106" s="1123">
        <v>6</v>
      </c>
      <c r="T106" s="1123">
        <v>366</v>
      </c>
      <c r="U106" s="1123">
        <v>5</v>
      </c>
      <c r="V106" s="1123">
        <v>636</v>
      </c>
      <c r="W106" s="1123">
        <v>6</v>
      </c>
      <c r="X106" s="1123"/>
    </row>
    <row r="107" spans="1:24" x14ac:dyDescent="0.15">
      <c r="A107" s="195"/>
      <c r="B107" s="196">
        <v>88</v>
      </c>
      <c r="C107" s="192" t="s">
        <v>419</v>
      </c>
      <c r="D107" s="1124">
        <f t="shared" si="16"/>
        <v>9</v>
      </c>
      <c r="E107" s="1124">
        <f t="shared" si="16"/>
        <v>80</v>
      </c>
      <c r="F107" s="64">
        <v>1</v>
      </c>
      <c r="G107" s="64">
        <v>1</v>
      </c>
      <c r="H107" s="64">
        <v>1</v>
      </c>
      <c r="I107" s="64">
        <v>9</v>
      </c>
      <c r="J107" s="64">
        <v>4</v>
      </c>
      <c r="K107" s="64">
        <v>50</v>
      </c>
      <c r="L107" s="1099" t="str">
        <f t="shared" ref="L107:N114" si="20">IF(A107="","",A107)</f>
        <v/>
      </c>
      <c r="M107" s="1099">
        <f t="shared" si="20"/>
        <v>88</v>
      </c>
      <c r="N107" s="1119" t="str">
        <f t="shared" si="20"/>
        <v>廃棄物処理業</v>
      </c>
      <c r="O107" s="64">
        <v>1</v>
      </c>
      <c r="P107" s="64">
        <v>20</v>
      </c>
      <c r="Q107" s="64" t="s">
        <v>369</v>
      </c>
      <c r="R107" s="64" t="s">
        <v>369</v>
      </c>
      <c r="S107" s="64" t="s">
        <v>369</v>
      </c>
      <c r="T107" s="64" t="s">
        <v>369</v>
      </c>
      <c r="U107" s="64" t="s">
        <v>369</v>
      </c>
      <c r="V107" s="64" t="s">
        <v>369</v>
      </c>
      <c r="W107" s="64">
        <v>2</v>
      </c>
      <c r="X107" s="64"/>
    </row>
    <row r="108" spans="1:24" x14ac:dyDescent="0.15">
      <c r="A108" s="195"/>
      <c r="B108" s="196">
        <v>89</v>
      </c>
      <c r="C108" s="192" t="s">
        <v>773</v>
      </c>
      <c r="D108" s="1124">
        <f t="shared" si="16"/>
        <v>30</v>
      </c>
      <c r="E108" s="1124">
        <f t="shared" si="16"/>
        <v>120</v>
      </c>
      <c r="F108" s="64">
        <v>24</v>
      </c>
      <c r="G108" s="64">
        <v>58</v>
      </c>
      <c r="H108" s="64">
        <v>4</v>
      </c>
      <c r="I108" s="64">
        <v>26</v>
      </c>
      <c r="J108" s="64">
        <v>1</v>
      </c>
      <c r="K108" s="64">
        <v>10</v>
      </c>
      <c r="L108" s="1099" t="str">
        <f t="shared" si="20"/>
        <v/>
      </c>
      <c r="M108" s="1099">
        <f t="shared" si="20"/>
        <v>89</v>
      </c>
      <c r="N108" s="1119" t="str">
        <f t="shared" si="20"/>
        <v>自動車整備業　</v>
      </c>
      <c r="O108" s="64">
        <v>1</v>
      </c>
      <c r="P108" s="64">
        <v>26</v>
      </c>
      <c r="Q108" s="64" t="s">
        <v>369</v>
      </c>
      <c r="R108" s="64" t="s">
        <v>369</v>
      </c>
      <c r="S108" s="64" t="s">
        <v>369</v>
      </c>
      <c r="T108" s="64" t="s">
        <v>369</v>
      </c>
      <c r="U108" s="64" t="s">
        <v>369</v>
      </c>
      <c r="V108" s="64" t="s">
        <v>369</v>
      </c>
      <c r="W108" s="64" t="s">
        <v>369</v>
      </c>
      <c r="X108" s="64"/>
    </row>
    <row r="109" spans="1:24" s="1150" customFormat="1" x14ac:dyDescent="0.15">
      <c r="A109" s="197"/>
      <c r="B109" s="196">
        <v>90</v>
      </c>
      <c r="C109" s="192" t="s">
        <v>774</v>
      </c>
      <c r="D109" s="1124">
        <f t="shared" si="16"/>
        <v>8</v>
      </c>
      <c r="E109" s="1124">
        <f t="shared" si="16"/>
        <v>35</v>
      </c>
      <c r="F109" s="64">
        <v>5</v>
      </c>
      <c r="G109" s="64">
        <v>10</v>
      </c>
      <c r="H109" s="64">
        <v>1</v>
      </c>
      <c r="I109" s="64">
        <v>5</v>
      </c>
      <c r="J109" s="64" t="s">
        <v>369</v>
      </c>
      <c r="K109" s="64" t="s">
        <v>369</v>
      </c>
      <c r="L109" s="1099" t="str">
        <f t="shared" si="20"/>
        <v/>
      </c>
      <c r="M109" s="1099">
        <f t="shared" si="20"/>
        <v>90</v>
      </c>
      <c r="N109" s="1119" t="str">
        <f t="shared" si="20"/>
        <v>機械等修理業（別掲を除く）</v>
      </c>
      <c r="O109" s="64">
        <v>1</v>
      </c>
      <c r="P109" s="64">
        <v>20</v>
      </c>
      <c r="Q109" s="64" t="s">
        <v>369</v>
      </c>
      <c r="R109" s="64" t="s">
        <v>369</v>
      </c>
      <c r="S109" s="64" t="s">
        <v>369</v>
      </c>
      <c r="T109" s="64" t="s">
        <v>369</v>
      </c>
      <c r="U109" s="64" t="s">
        <v>369</v>
      </c>
      <c r="V109" s="64" t="s">
        <v>369</v>
      </c>
      <c r="W109" s="64">
        <v>1</v>
      </c>
      <c r="X109" s="1149"/>
    </row>
    <row r="110" spans="1:24" s="1150" customFormat="1" x14ac:dyDescent="0.15">
      <c r="A110" s="197"/>
      <c r="B110" s="196">
        <v>91</v>
      </c>
      <c r="C110" s="192" t="s">
        <v>775</v>
      </c>
      <c r="D110" s="1124">
        <f t="shared" si="16"/>
        <v>8</v>
      </c>
      <c r="E110" s="1124">
        <f t="shared" si="16"/>
        <v>551</v>
      </c>
      <c r="F110" s="64" t="s">
        <v>369</v>
      </c>
      <c r="G110" s="64" t="s">
        <v>369</v>
      </c>
      <c r="H110" s="64" t="s">
        <v>369</v>
      </c>
      <c r="I110" s="64" t="s">
        <v>369</v>
      </c>
      <c r="J110" s="64">
        <v>1</v>
      </c>
      <c r="K110" s="64">
        <v>15</v>
      </c>
      <c r="L110" s="1099" t="str">
        <f t="shared" si="20"/>
        <v/>
      </c>
      <c r="M110" s="1099">
        <f t="shared" si="20"/>
        <v>91</v>
      </c>
      <c r="N110" s="1119" t="str">
        <f t="shared" si="20"/>
        <v>職業紹介・労働派遣業</v>
      </c>
      <c r="O110" s="64">
        <v>1</v>
      </c>
      <c r="P110" s="64">
        <v>22</v>
      </c>
      <c r="Q110" s="64">
        <v>2</v>
      </c>
      <c r="R110" s="64">
        <v>83</v>
      </c>
      <c r="S110" s="64">
        <v>2</v>
      </c>
      <c r="T110" s="64">
        <v>148</v>
      </c>
      <c r="U110" s="64">
        <v>2</v>
      </c>
      <c r="V110" s="64">
        <v>283</v>
      </c>
      <c r="W110" s="64" t="s">
        <v>369</v>
      </c>
      <c r="X110" s="1149"/>
    </row>
    <row r="111" spans="1:24" x14ac:dyDescent="0.15">
      <c r="A111" s="195"/>
      <c r="B111" s="196">
        <v>92</v>
      </c>
      <c r="C111" s="192" t="s">
        <v>420</v>
      </c>
      <c r="D111" s="1124">
        <f t="shared" si="16"/>
        <v>64</v>
      </c>
      <c r="E111" s="1124">
        <f t="shared" si="16"/>
        <v>1026</v>
      </c>
      <c r="F111" s="64">
        <v>27</v>
      </c>
      <c r="G111" s="64">
        <v>60</v>
      </c>
      <c r="H111" s="64">
        <v>12</v>
      </c>
      <c r="I111" s="64">
        <v>81</v>
      </c>
      <c r="J111" s="64">
        <v>8</v>
      </c>
      <c r="K111" s="64">
        <v>116</v>
      </c>
      <c r="L111" s="1099" t="str">
        <f t="shared" si="20"/>
        <v/>
      </c>
      <c r="M111" s="1099">
        <f t="shared" si="20"/>
        <v>92</v>
      </c>
      <c r="N111" s="1119" t="str">
        <f t="shared" si="20"/>
        <v>その他の事業サービス業</v>
      </c>
      <c r="O111" s="64">
        <v>3</v>
      </c>
      <c r="P111" s="64">
        <v>63</v>
      </c>
      <c r="Q111" s="64">
        <v>5</v>
      </c>
      <c r="R111" s="64">
        <v>190</v>
      </c>
      <c r="S111" s="64">
        <v>3</v>
      </c>
      <c r="T111" s="64">
        <v>163</v>
      </c>
      <c r="U111" s="64">
        <v>3</v>
      </c>
      <c r="V111" s="64">
        <v>353</v>
      </c>
      <c r="W111" s="64">
        <v>3</v>
      </c>
      <c r="X111" s="64"/>
    </row>
    <row r="112" spans="1:24" x14ac:dyDescent="0.15">
      <c r="A112" s="199"/>
      <c r="B112" s="196">
        <v>93</v>
      </c>
      <c r="C112" s="193" t="s">
        <v>421</v>
      </c>
      <c r="D112" s="1124">
        <f t="shared" si="16"/>
        <v>24</v>
      </c>
      <c r="E112" s="1124">
        <f t="shared" si="16"/>
        <v>102</v>
      </c>
      <c r="F112" s="64">
        <v>22</v>
      </c>
      <c r="G112" s="64">
        <v>34</v>
      </c>
      <c r="H112" s="64" t="s">
        <v>369</v>
      </c>
      <c r="I112" s="64" t="s">
        <v>369</v>
      </c>
      <c r="J112" s="64">
        <v>1</v>
      </c>
      <c r="K112" s="64">
        <v>13</v>
      </c>
      <c r="L112" s="1099" t="str">
        <f t="shared" si="20"/>
        <v/>
      </c>
      <c r="M112" s="1099">
        <f t="shared" si="20"/>
        <v>93</v>
      </c>
      <c r="N112" s="1119" t="str">
        <f t="shared" si="20"/>
        <v>政治・経済・文化団体</v>
      </c>
      <c r="O112" s="64" t="s">
        <v>369</v>
      </c>
      <c r="P112" s="64" t="s">
        <v>369</v>
      </c>
      <c r="Q112" s="64" t="s">
        <v>369</v>
      </c>
      <c r="R112" s="64" t="s">
        <v>369</v>
      </c>
      <c r="S112" s="64">
        <v>1</v>
      </c>
      <c r="T112" s="64">
        <v>55</v>
      </c>
      <c r="U112" s="64" t="s">
        <v>369</v>
      </c>
      <c r="V112" s="64" t="s">
        <v>369</v>
      </c>
      <c r="W112" s="64" t="s">
        <v>369</v>
      </c>
      <c r="X112" s="64"/>
    </row>
    <row r="113" spans="1:24" x14ac:dyDescent="0.15">
      <c r="A113" s="199"/>
      <c r="B113" s="196">
        <v>94</v>
      </c>
      <c r="C113" s="193" t="s">
        <v>631</v>
      </c>
      <c r="D113" s="1124">
        <f t="shared" si="16"/>
        <v>46</v>
      </c>
      <c r="E113" s="1124">
        <f t="shared" si="16"/>
        <v>113</v>
      </c>
      <c r="F113" s="64">
        <v>40</v>
      </c>
      <c r="G113" s="64">
        <v>79</v>
      </c>
      <c r="H113" s="64">
        <v>6</v>
      </c>
      <c r="I113" s="64">
        <v>34</v>
      </c>
      <c r="J113" s="64" t="s">
        <v>369</v>
      </c>
      <c r="K113" s="64" t="s">
        <v>369</v>
      </c>
      <c r="L113" s="1099" t="str">
        <f t="shared" si="20"/>
        <v/>
      </c>
      <c r="M113" s="1099">
        <f t="shared" si="20"/>
        <v>94</v>
      </c>
      <c r="N113" s="1119" t="str">
        <f t="shared" si="20"/>
        <v>宗教</v>
      </c>
      <c r="O113" s="64" t="s">
        <v>369</v>
      </c>
      <c r="P113" s="64" t="s">
        <v>369</v>
      </c>
      <c r="Q113" s="64" t="s">
        <v>369</v>
      </c>
      <c r="R113" s="64" t="s">
        <v>369</v>
      </c>
      <c r="S113" s="64" t="s">
        <v>369</v>
      </c>
      <c r="T113" s="64" t="s">
        <v>369</v>
      </c>
      <c r="U113" s="64" t="s">
        <v>369</v>
      </c>
      <c r="V113" s="64" t="s">
        <v>369</v>
      </c>
      <c r="W113" s="64" t="s">
        <v>369</v>
      </c>
      <c r="X113" s="64"/>
    </row>
    <row r="114" spans="1:24" ht="14.25" thickBot="1" x14ac:dyDescent="0.2">
      <c r="A114" s="200"/>
      <c r="B114" s="201">
        <v>95</v>
      </c>
      <c r="C114" s="202" t="s">
        <v>1764</v>
      </c>
      <c r="D114" s="1134">
        <f t="shared" si="16"/>
        <v>1</v>
      </c>
      <c r="E114" s="1134">
        <f t="shared" si="16"/>
        <v>5</v>
      </c>
      <c r="F114" s="1135" t="s">
        <v>369</v>
      </c>
      <c r="G114" s="1135" t="s">
        <v>369</v>
      </c>
      <c r="H114" s="1135">
        <v>1</v>
      </c>
      <c r="I114" s="1135">
        <v>5</v>
      </c>
      <c r="J114" s="1135" t="s">
        <v>369</v>
      </c>
      <c r="K114" s="1135" t="s">
        <v>369</v>
      </c>
      <c r="L114" s="1132" t="str">
        <f t="shared" si="20"/>
        <v/>
      </c>
      <c r="M114" s="1132">
        <f t="shared" si="20"/>
        <v>95</v>
      </c>
      <c r="N114" s="1136" t="str">
        <f t="shared" si="20"/>
        <v>その他のサービス業</v>
      </c>
      <c r="O114" s="1135" t="s">
        <v>369</v>
      </c>
      <c r="P114" s="1135" t="s">
        <v>369</v>
      </c>
      <c r="Q114" s="1135" t="s">
        <v>369</v>
      </c>
      <c r="R114" s="1135" t="s">
        <v>369</v>
      </c>
      <c r="S114" s="1135" t="s">
        <v>369</v>
      </c>
      <c r="T114" s="1135" t="s">
        <v>369</v>
      </c>
      <c r="U114" s="1135" t="s">
        <v>369</v>
      </c>
      <c r="V114" s="1135" t="s">
        <v>369</v>
      </c>
      <c r="W114" s="1135" t="s">
        <v>369</v>
      </c>
      <c r="X114" s="1135"/>
    </row>
    <row r="115" spans="1:24" ht="13.5" customHeight="1" x14ac:dyDescent="0.15">
      <c r="U115" s="1137" t="s">
        <v>1863</v>
      </c>
      <c r="V115" s="1137"/>
      <c r="W115" s="1137"/>
      <c r="X115" s="1137"/>
    </row>
  </sheetData>
  <mergeCells count="61">
    <mergeCell ref="B106:C106"/>
    <mergeCell ref="M106:N106"/>
    <mergeCell ref="U115:X115"/>
    <mergeCell ref="B96:C96"/>
    <mergeCell ref="M96:N96"/>
    <mergeCell ref="B99:C99"/>
    <mergeCell ref="M99:N99"/>
    <mergeCell ref="B103:C103"/>
    <mergeCell ref="M103:N103"/>
    <mergeCell ref="B84:C84"/>
    <mergeCell ref="M84:N84"/>
    <mergeCell ref="B88:C88"/>
    <mergeCell ref="M88:N88"/>
    <mergeCell ref="B92:C92"/>
    <mergeCell ref="M92:N92"/>
    <mergeCell ref="W60:X60"/>
    <mergeCell ref="B62:C62"/>
    <mergeCell ref="M62:N62"/>
    <mergeCell ref="B74:C74"/>
    <mergeCell ref="M74:N74"/>
    <mergeCell ref="B80:C80"/>
    <mergeCell ref="M80:N80"/>
    <mergeCell ref="H60:I60"/>
    <mergeCell ref="J60:K60"/>
    <mergeCell ref="O60:P60"/>
    <mergeCell ref="Q60:R60"/>
    <mergeCell ref="S60:T60"/>
    <mergeCell ref="U60:V60"/>
    <mergeCell ref="B37:C37"/>
    <mergeCell ref="M37:N37"/>
    <mergeCell ref="B42:C42"/>
    <mergeCell ref="M42:N42"/>
    <mergeCell ref="U49:X49"/>
    <mergeCell ref="A59:C61"/>
    <mergeCell ref="D59:K59"/>
    <mergeCell ref="L59:N61"/>
    <mergeCell ref="D60:E60"/>
    <mergeCell ref="F60:G60"/>
    <mergeCell ref="B8:C8"/>
    <mergeCell ref="M8:N8"/>
    <mergeCell ref="B12:C12"/>
    <mergeCell ref="M12:N12"/>
    <mergeCell ref="B35:C35"/>
    <mergeCell ref="M35:N35"/>
    <mergeCell ref="S3:T3"/>
    <mergeCell ref="U3:V3"/>
    <mergeCell ref="W3:X3"/>
    <mergeCell ref="A5:C5"/>
    <mergeCell ref="L5:N5"/>
    <mergeCell ref="B6:C6"/>
    <mergeCell ref="M6:N6"/>
    <mergeCell ref="A2:C4"/>
    <mergeCell ref="D2:K2"/>
    <mergeCell ref="L2:N4"/>
    <mergeCell ref="O2:V2"/>
    <mergeCell ref="D3:E3"/>
    <mergeCell ref="F3:G3"/>
    <mergeCell ref="H3:I3"/>
    <mergeCell ref="J3:K3"/>
    <mergeCell ref="O3:P3"/>
    <mergeCell ref="Q3:R3"/>
  </mergeCells>
  <phoneticPr fontId="2"/>
  <pageMargins left="0.78740157480314965" right="0.78740157480314965" top="0.78740157480314965" bottom="0.98425196850393704" header="0.51181102362204722" footer="0.51181102362204722"/>
  <pageSetup paperSize="9" scale="77" firstPageNumber="15" pageOrder="overThenDown" orientation="portrait" useFirstPageNumber="1" r:id="rId1"/>
  <headerFooter alignWithMargins="0">
    <oddFooter xml:space="preserve">&amp;C&amp;P
</oddFooter>
  </headerFooter>
  <rowBreaks count="1" manualBreakCount="1">
    <brk id="57" max="16383" man="1"/>
  </rowBreaks>
  <colBreaks count="2" manualBreakCount="2">
    <brk id="11" max="113" man="1"/>
    <brk id="24" max="11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63</vt:i4>
      </vt:variant>
      <vt:variant>
        <vt:lpstr>名前付き一覧</vt:lpstr>
      </vt:variant>
      <vt:variant>
        <vt:i4>56</vt:i4>
      </vt:variant>
    </vt:vector>
  </HeadingPairs>
  <TitlesOfParts>
    <vt:vector size="119" baseType="lpstr">
      <vt:lpstr>市域の変遷</vt:lpstr>
      <vt:lpstr>地目別面積</vt:lpstr>
      <vt:lpstr>降水量</vt:lpstr>
      <vt:lpstr>人口</vt:lpstr>
      <vt:lpstr>人口(2)</vt:lpstr>
      <vt:lpstr>人口(3)</vt:lpstr>
      <vt:lpstr>人口(4)</vt:lpstr>
      <vt:lpstr>事業所</vt:lpstr>
      <vt:lpstr>事業所(2)</vt:lpstr>
      <vt:lpstr>事業所(3)</vt:lpstr>
      <vt:lpstr>農業</vt:lpstr>
      <vt:lpstr>農業(2)</vt:lpstr>
      <vt:lpstr>農業(3)</vt:lpstr>
      <vt:lpstr>農業(4)</vt:lpstr>
      <vt:lpstr>農業(5)</vt:lpstr>
      <vt:lpstr>水産業</vt:lpstr>
      <vt:lpstr>水産業(2)</vt:lpstr>
      <vt:lpstr>製造業</vt:lpstr>
      <vt:lpstr>製造業(2)</vt:lpstr>
      <vt:lpstr>製造業(3)</vt:lpstr>
      <vt:lpstr>商業</vt:lpstr>
      <vt:lpstr>商業(2)</vt:lpstr>
      <vt:lpstr>商業(3)</vt:lpstr>
      <vt:lpstr>運輸</vt:lpstr>
      <vt:lpstr>運輸(2)</vt:lpstr>
      <vt:lpstr>通信</vt:lpstr>
      <vt:lpstr>電気</vt:lpstr>
      <vt:lpstr>ガス</vt:lpstr>
      <vt:lpstr>水道</vt:lpstr>
      <vt:lpstr>建設</vt:lpstr>
      <vt:lpstr>建設(2)</vt:lpstr>
      <vt:lpstr>建設(3)</vt:lpstr>
      <vt:lpstr>教育</vt:lpstr>
      <vt:lpstr>教育(2)</vt:lpstr>
      <vt:lpstr>教育(3)</vt:lpstr>
      <vt:lpstr>教育(4)</vt:lpstr>
      <vt:lpstr>教育(5)</vt:lpstr>
      <vt:lpstr>教育(6)</vt:lpstr>
      <vt:lpstr>教育(7)</vt:lpstr>
      <vt:lpstr>文化</vt:lpstr>
      <vt:lpstr>文化(2)</vt:lpstr>
      <vt:lpstr>文化(3)</vt:lpstr>
      <vt:lpstr>文化(4)</vt:lpstr>
      <vt:lpstr>保健</vt:lpstr>
      <vt:lpstr>保健(2)</vt:lpstr>
      <vt:lpstr>保健(3)</vt:lpstr>
      <vt:lpstr>衛生</vt:lpstr>
      <vt:lpstr>衛生(2)</vt:lpstr>
      <vt:lpstr>衛生 (3)</vt:lpstr>
      <vt:lpstr>社会福祉</vt:lpstr>
      <vt:lpstr>社会福祉(2)</vt:lpstr>
      <vt:lpstr>社会保障</vt:lpstr>
      <vt:lpstr>社会保障(2)</vt:lpstr>
      <vt:lpstr>社会保障(3)</vt:lpstr>
      <vt:lpstr>消防</vt:lpstr>
      <vt:lpstr>警察</vt:lpstr>
      <vt:lpstr>警察(2)</vt:lpstr>
      <vt:lpstr>財政</vt:lpstr>
      <vt:lpstr>財政(2)</vt:lpstr>
      <vt:lpstr>財政(3)</vt:lpstr>
      <vt:lpstr>財政(4)</vt:lpstr>
      <vt:lpstr>選挙</vt:lpstr>
      <vt:lpstr>選挙(2)</vt:lpstr>
      <vt:lpstr>ガス!Print_Area</vt:lpstr>
      <vt:lpstr>運輸!Print_Area</vt:lpstr>
      <vt:lpstr>'運輸(2)'!Print_Area</vt:lpstr>
      <vt:lpstr>衛生!Print_Area</vt:lpstr>
      <vt:lpstr>'衛生 (3)'!Print_Area</vt:lpstr>
      <vt:lpstr>'衛生(2)'!Print_Area</vt:lpstr>
      <vt:lpstr>教育!Print_Area</vt:lpstr>
      <vt:lpstr>'教育(2)'!Print_Area</vt:lpstr>
      <vt:lpstr>'教育(3)'!Print_Area</vt:lpstr>
      <vt:lpstr>'教育(4)'!Print_Area</vt:lpstr>
      <vt:lpstr>'教育(5)'!Print_Area</vt:lpstr>
      <vt:lpstr>'教育(6)'!Print_Area</vt:lpstr>
      <vt:lpstr>'教育(7)'!Print_Area</vt:lpstr>
      <vt:lpstr>警察!Print_Area</vt:lpstr>
      <vt:lpstr>'警察(2)'!Print_Area</vt:lpstr>
      <vt:lpstr>建設!Print_Area</vt:lpstr>
      <vt:lpstr>'建設(2)'!Print_Area</vt:lpstr>
      <vt:lpstr>'建設(3)'!Print_Area</vt:lpstr>
      <vt:lpstr>降水量!Print_Area</vt:lpstr>
      <vt:lpstr>'財政(2)'!Print_Area</vt:lpstr>
      <vt:lpstr>市域の変遷!Print_Area</vt:lpstr>
      <vt:lpstr>事業所!Print_Area</vt:lpstr>
      <vt:lpstr>'事業所(2)'!Print_Area</vt:lpstr>
      <vt:lpstr>社会福祉!Print_Area</vt:lpstr>
      <vt:lpstr>'社会福祉(2)'!Print_Area</vt:lpstr>
      <vt:lpstr>社会保障!Print_Area</vt:lpstr>
      <vt:lpstr>'社会保障(2)'!Print_Area</vt:lpstr>
      <vt:lpstr>'社会保障(3)'!Print_Area</vt:lpstr>
      <vt:lpstr>商業!Print_Area</vt:lpstr>
      <vt:lpstr>'商業(2)'!Print_Area</vt:lpstr>
      <vt:lpstr>'商業(3)'!Print_Area</vt:lpstr>
      <vt:lpstr>消防!Print_Area</vt:lpstr>
      <vt:lpstr>人口!Print_Area</vt:lpstr>
      <vt:lpstr>'人口(2)'!Print_Area</vt:lpstr>
      <vt:lpstr>'人口(3)'!Print_Area</vt:lpstr>
      <vt:lpstr>'人口(4)'!Print_Area</vt:lpstr>
      <vt:lpstr>水道!Print_Area</vt:lpstr>
      <vt:lpstr>製造業!Print_Area</vt:lpstr>
      <vt:lpstr>'製造業(2)'!Print_Area</vt:lpstr>
      <vt:lpstr>'製造業(3)'!Print_Area</vt:lpstr>
      <vt:lpstr>選挙!Print_Area</vt:lpstr>
      <vt:lpstr>'選挙(2)'!Print_Area</vt:lpstr>
      <vt:lpstr>地目別面積!Print_Area</vt:lpstr>
      <vt:lpstr>通信!Print_Area</vt:lpstr>
      <vt:lpstr>電気!Print_Area</vt:lpstr>
      <vt:lpstr>農業!Print_Area</vt:lpstr>
      <vt:lpstr>'農業(2)'!Print_Area</vt:lpstr>
      <vt:lpstr>'農業(3)'!Print_Area</vt:lpstr>
      <vt:lpstr>'農業(4)'!Print_Area</vt:lpstr>
      <vt:lpstr>文化!Print_Area</vt:lpstr>
      <vt:lpstr>'文化(2)'!Print_Area</vt:lpstr>
      <vt:lpstr>'文化(3)'!Print_Area</vt:lpstr>
      <vt:lpstr>'文化(4)'!Print_Area</vt:lpstr>
      <vt:lpstr>保健!Print_Area</vt:lpstr>
      <vt:lpstr>'保健(2)'!Print_Area</vt:lpstr>
      <vt:lpstr>'保健(3)'!Print_Area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sakaguchi kenichi</dc:creator>
  <cp:lastModifiedBy>Administrator</cp:lastModifiedBy>
  <cp:lastPrinted>2020-04-14T06:23:32Z</cp:lastPrinted>
  <dcterms:created xsi:type="dcterms:W3CDTF">2002-11-25T02:50:35Z</dcterms:created>
  <dcterms:modified xsi:type="dcterms:W3CDTF">2021-10-12T06:08:16Z</dcterms:modified>
</cp:coreProperties>
</file>